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592" yWindow="2592" windowWidth="21626" windowHeight="11297"/>
  </bookViews>
  <sheets>
    <sheet name="дод3 " sheetId="3" r:id="rId1"/>
  </sheets>
  <definedNames>
    <definedName name="_xlnm.Print_Area" localSheetId="0">'дод3 '!$A$1:$Q$303</definedName>
  </definedNames>
  <calcPr calcId="145621"/>
</workbook>
</file>

<file path=xl/calcChain.xml><?xml version="1.0" encoding="utf-8"?>
<calcChain xmlns="http://schemas.openxmlformats.org/spreadsheetml/2006/main">
  <c r="H75" i="3" l="1"/>
  <c r="I75" i="3" l="1"/>
  <c r="I69" i="3" l="1"/>
  <c r="G211" i="3" l="1"/>
  <c r="G41" i="3"/>
  <c r="I211" i="3" l="1"/>
  <c r="J211" i="3"/>
  <c r="Q131" i="3"/>
  <c r="M131" i="3"/>
  <c r="N131" i="3"/>
  <c r="O131" i="3"/>
  <c r="P131" i="3"/>
  <c r="L131" i="3"/>
  <c r="J131" i="3"/>
  <c r="H131" i="3"/>
  <c r="I131" i="3"/>
  <c r="G131" i="3"/>
  <c r="F131" i="3"/>
  <c r="G136" i="3"/>
  <c r="G135" i="3"/>
  <c r="K65" i="3" l="1"/>
  <c r="Q65" i="3" s="1"/>
  <c r="K66" i="3"/>
  <c r="F65" i="3"/>
  <c r="F66" i="3"/>
  <c r="Q66" i="3" s="1"/>
  <c r="H117" i="3" l="1"/>
  <c r="I117" i="3"/>
  <c r="J117" i="3"/>
  <c r="L117" i="3"/>
  <c r="M117" i="3"/>
  <c r="N117" i="3"/>
  <c r="O117" i="3"/>
  <c r="K118" i="3"/>
  <c r="G118" i="3"/>
  <c r="G117" i="3" s="1"/>
  <c r="F118" i="3"/>
  <c r="Q118" i="3" s="1"/>
  <c r="F119" i="3"/>
  <c r="P119" i="3"/>
  <c r="K119" i="3" s="1"/>
  <c r="K117" i="3" s="1"/>
  <c r="F117" i="3" l="1"/>
  <c r="P117" i="3"/>
  <c r="Q119" i="3"/>
  <c r="Q117" i="3" s="1"/>
  <c r="L44" i="3"/>
  <c r="M44" i="3"/>
  <c r="N44" i="3"/>
  <c r="O44" i="3"/>
  <c r="P44" i="3"/>
  <c r="H44" i="3"/>
  <c r="I44" i="3"/>
  <c r="J44" i="3"/>
  <c r="G44" i="3"/>
  <c r="F44" i="3" l="1"/>
  <c r="F182" i="3"/>
  <c r="I182" i="3"/>
  <c r="K182" i="3"/>
  <c r="Q182" i="3" l="1"/>
  <c r="G292" i="3" l="1"/>
  <c r="G285" i="3" l="1"/>
  <c r="G92" i="3"/>
  <c r="L239" i="3" l="1"/>
  <c r="G239" i="3"/>
  <c r="H41" i="3" l="1"/>
  <c r="J207" i="3"/>
  <c r="G244" i="3"/>
  <c r="J233" i="3" l="1"/>
  <c r="G233" i="3"/>
  <c r="P243" i="3" l="1"/>
  <c r="O243" i="3"/>
  <c r="N243" i="3"/>
  <c r="M243" i="3"/>
  <c r="L243" i="3"/>
  <c r="J243" i="3"/>
  <c r="I243" i="3"/>
  <c r="H243" i="3"/>
  <c r="G243" i="3"/>
  <c r="K244" i="3"/>
  <c r="K243" i="3" s="1"/>
  <c r="F244" i="3"/>
  <c r="Q244" i="3" l="1"/>
  <c r="Q243" i="3" s="1"/>
  <c r="F243" i="3"/>
  <c r="P211" i="3" l="1"/>
  <c r="P231" i="3"/>
  <c r="L224" i="3"/>
  <c r="P17" i="3" l="1"/>
  <c r="H144" i="3" l="1"/>
  <c r="P232" i="3" l="1"/>
  <c r="F226" i="3" l="1"/>
  <c r="P226" i="3"/>
  <c r="K226" i="3" s="1"/>
  <c r="P190" i="3"/>
  <c r="K190" i="3" s="1"/>
  <c r="F190" i="3"/>
  <c r="Q226" i="3" l="1"/>
  <c r="Q190" i="3"/>
  <c r="O202" i="3"/>
  <c r="N202" i="3"/>
  <c r="M202" i="3"/>
  <c r="L202" i="3"/>
  <c r="J202" i="3"/>
  <c r="I202" i="3"/>
  <c r="H202" i="3"/>
  <c r="G202" i="3"/>
  <c r="P203" i="3"/>
  <c r="K203" i="3" s="1"/>
  <c r="K202" i="3" s="1"/>
  <c r="F203" i="3"/>
  <c r="F202" i="3" s="1"/>
  <c r="P198" i="3"/>
  <c r="K198" i="3" s="1"/>
  <c r="F198" i="3"/>
  <c r="P213" i="3"/>
  <c r="K213" i="3" s="1"/>
  <c r="F213" i="3"/>
  <c r="Q213" i="3" l="1"/>
  <c r="Q202" i="3"/>
  <c r="Q198" i="3"/>
  <c r="P202" i="3"/>
  <c r="Q203" i="3"/>
  <c r="P214" i="3" l="1"/>
  <c r="K214" i="3" s="1"/>
  <c r="F214" i="3"/>
  <c r="Q214" i="3" l="1"/>
  <c r="I205" i="3"/>
  <c r="H205" i="3"/>
  <c r="H204" i="3" s="1"/>
  <c r="G205" i="3"/>
  <c r="G204" i="3" s="1"/>
  <c r="P92" i="3"/>
  <c r="P33" i="3"/>
  <c r="P223" i="3" l="1"/>
  <c r="O218" i="3"/>
  <c r="N218" i="3"/>
  <c r="M218" i="3"/>
  <c r="L218" i="3"/>
  <c r="P222" i="3"/>
  <c r="P239" i="3"/>
  <c r="P233" i="3"/>
  <c r="O224" i="3"/>
  <c r="N224" i="3"/>
  <c r="M224" i="3"/>
  <c r="J224" i="3"/>
  <c r="I224" i="3"/>
  <c r="H224" i="3"/>
  <c r="G224" i="3"/>
  <c r="P225" i="3"/>
  <c r="K225" i="3" s="1"/>
  <c r="K224" i="3" s="1"/>
  <c r="F225" i="3"/>
  <c r="F224" i="3" s="1"/>
  <c r="P227" i="3"/>
  <c r="P220" i="3"/>
  <c r="P217" i="3"/>
  <c r="P224" i="3" l="1"/>
  <c r="P218" i="3"/>
  <c r="Q225" i="3"/>
  <c r="Q224" i="3" s="1"/>
  <c r="O205" i="3" l="1"/>
  <c r="O204" i="3" s="1"/>
  <c r="N205" i="3"/>
  <c r="N204" i="3" s="1"/>
  <c r="M205" i="3"/>
  <c r="M204" i="3" s="1"/>
  <c r="L205" i="3"/>
  <c r="L204" i="3" s="1"/>
  <c r="P209" i="3"/>
  <c r="K208" i="3"/>
  <c r="F208" i="3"/>
  <c r="P210" i="3"/>
  <c r="P206" i="3"/>
  <c r="P205" i="3" s="1"/>
  <c r="P194" i="3"/>
  <c r="P192" i="3"/>
  <c r="P186" i="3"/>
  <c r="P184" i="3"/>
  <c r="P204" i="3" l="1"/>
  <c r="Q208" i="3"/>
  <c r="L77" i="3" l="1"/>
  <c r="I77" i="3"/>
  <c r="S18" i="3"/>
  <c r="K116" i="3" l="1"/>
  <c r="T18" i="3" l="1"/>
  <c r="M294" i="3" l="1"/>
  <c r="N294" i="3"/>
  <c r="O294" i="3"/>
  <c r="P294" i="3"/>
  <c r="L294" i="3"/>
  <c r="H294" i="3"/>
  <c r="I294" i="3"/>
  <c r="J294" i="3"/>
  <c r="G294" i="3"/>
  <c r="K296" i="3"/>
  <c r="F296" i="3"/>
  <c r="Q296" i="3" l="1"/>
  <c r="F294" i="3"/>
  <c r="J205" i="3" l="1"/>
  <c r="F205" i="3" l="1"/>
  <c r="J204" i="3"/>
  <c r="G195" i="3"/>
  <c r="H195" i="3"/>
  <c r="I195" i="3"/>
  <c r="J195" i="3"/>
  <c r="L195" i="3"/>
  <c r="M195" i="3"/>
  <c r="N195" i="3"/>
  <c r="O195" i="3"/>
  <c r="P195" i="3"/>
  <c r="K196" i="3"/>
  <c r="F196" i="3"/>
  <c r="K197" i="3"/>
  <c r="F197" i="3"/>
  <c r="F195" i="3" l="1"/>
  <c r="K195" i="3"/>
  <c r="Q197" i="3"/>
  <c r="Q196" i="3"/>
  <c r="Q195" i="3" l="1"/>
  <c r="H48" i="3" l="1"/>
  <c r="F228" i="3"/>
  <c r="K228" i="3"/>
  <c r="Q228" i="3" l="1"/>
  <c r="K47" i="3" l="1"/>
  <c r="K46" i="3" s="1"/>
  <c r="F47" i="3"/>
  <c r="F46" i="3" s="1"/>
  <c r="G46" i="3"/>
  <c r="H46" i="3"/>
  <c r="I46" i="3"/>
  <c r="J46" i="3"/>
  <c r="L46" i="3"/>
  <c r="M46" i="3"/>
  <c r="N46" i="3"/>
  <c r="O46" i="3"/>
  <c r="P46" i="3"/>
  <c r="I17" i="3"/>
  <c r="U18" i="3" s="1"/>
  <c r="Q47" i="3" l="1"/>
  <c r="Q46" i="3" s="1"/>
  <c r="J227" i="3" l="1"/>
  <c r="K299" i="3" l="1"/>
  <c r="G297" i="3"/>
  <c r="H297" i="3"/>
  <c r="I297" i="3"/>
  <c r="J297" i="3"/>
  <c r="L297" i="3"/>
  <c r="M297" i="3"/>
  <c r="N297" i="3"/>
  <c r="O297" i="3"/>
  <c r="P297" i="3"/>
  <c r="F299" i="3" l="1"/>
  <c r="Q299" i="3" s="1"/>
  <c r="F211" i="3" l="1"/>
  <c r="I204" i="3" l="1"/>
  <c r="K298" i="3" l="1"/>
  <c r="K297" i="3" s="1"/>
  <c r="F298" i="3"/>
  <c r="F297" i="3" s="1"/>
  <c r="K295" i="3"/>
  <c r="K294" i="3" s="1"/>
  <c r="F295" i="3"/>
  <c r="K292" i="3"/>
  <c r="F292" i="3"/>
  <c r="K291" i="3"/>
  <c r="K290" i="3" s="1"/>
  <c r="G291" i="3"/>
  <c r="K289" i="3"/>
  <c r="K288" i="3" s="1"/>
  <c r="F289" i="3"/>
  <c r="F288" i="3" s="1"/>
  <c r="P288" i="3"/>
  <c r="O288" i="3"/>
  <c r="N288" i="3"/>
  <c r="M288" i="3"/>
  <c r="L288" i="3"/>
  <c r="J288" i="3"/>
  <c r="I288" i="3"/>
  <c r="H288" i="3"/>
  <c r="G288" i="3"/>
  <c r="K285" i="3"/>
  <c r="K284" i="3" s="1"/>
  <c r="K283" i="3" s="1"/>
  <c r="K282" i="3" s="1"/>
  <c r="F285" i="3"/>
  <c r="P284" i="3"/>
  <c r="P283" i="3" s="1"/>
  <c r="P282" i="3" s="1"/>
  <c r="O284" i="3"/>
  <c r="O283" i="3" s="1"/>
  <c r="O282" i="3" s="1"/>
  <c r="N284" i="3"/>
  <c r="N283" i="3" s="1"/>
  <c r="N282" i="3" s="1"/>
  <c r="M284" i="3"/>
  <c r="M283" i="3" s="1"/>
  <c r="M282" i="3" s="1"/>
  <c r="L284" i="3"/>
  <c r="L283" i="3" s="1"/>
  <c r="L282" i="3" s="1"/>
  <c r="J284" i="3"/>
  <c r="J283" i="3" s="1"/>
  <c r="J282" i="3" s="1"/>
  <c r="I284" i="3"/>
  <c r="I283" i="3" s="1"/>
  <c r="I282" i="3" s="1"/>
  <c r="H284" i="3"/>
  <c r="H283" i="3" s="1"/>
  <c r="H282" i="3" s="1"/>
  <c r="G284" i="3"/>
  <c r="G283" i="3" s="1"/>
  <c r="G282" i="3" s="1"/>
  <c r="K281" i="3"/>
  <c r="F281" i="3"/>
  <c r="K280" i="3"/>
  <c r="F280" i="3"/>
  <c r="K279" i="3"/>
  <c r="F279" i="3"/>
  <c r="K278" i="3"/>
  <c r="F278" i="3"/>
  <c r="K277" i="3"/>
  <c r="F277" i="3"/>
  <c r="K276" i="3"/>
  <c r="K275" i="3" s="1"/>
  <c r="K274" i="3" s="1"/>
  <c r="K273" i="3" s="1"/>
  <c r="F276" i="3"/>
  <c r="P275" i="3"/>
  <c r="P274" i="3" s="1"/>
  <c r="P273" i="3" s="1"/>
  <c r="O275" i="3"/>
  <c r="O274" i="3" s="1"/>
  <c r="O273" i="3" s="1"/>
  <c r="N275" i="3"/>
  <c r="N274" i="3" s="1"/>
  <c r="N273" i="3" s="1"/>
  <c r="M275" i="3"/>
  <c r="M274" i="3" s="1"/>
  <c r="M273" i="3" s="1"/>
  <c r="L275" i="3"/>
  <c r="L274" i="3" s="1"/>
  <c r="L273" i="3" s="1"/>
  <c r="J275" i="3"/>
  <c r="J274" i="3" s="1"/>
  <c r="J273" i="3" s="1"/>
  <c r="I275" i="3"/>
  <c r="I274" i="3" s="1"/>
  <c r="I273" i="3" s="1"/>
  <c r="H275" i="3"/>
  <c r="H274" i="3" s="1"/>
  <c r="H273" i="3" s="1"/>
  <c r="G275" i="3"/>
  <c r="G274" i="3" s="1"/>
  <c r="G273" i="3" s="1"/>
  <c r="K272" i="3"/>
  <c r="K271" i="3" s="1"/>
  <c r="F272" i="3"/>
  <c r="F271" i="3" s="1"/>
  <c r="P271" i="3"/>
  <c r="O271" i="3"/>
  <c r="N271" i="3"/>
  <c r="M271" i="3"/>
  <c r="L271" i="3"/>
  <c r="J271" i="3"/>
  <c r="I271" i="3"/>
  <c r="H271" i="3"/>
  <c r="G271" i="3"/>
  <c r="K268" i="3"/>
  <c r="K267" i="3" s="1"/>
  <c r="K266" i="3" s="1"/>
  <c r="G268" i="3"/>
  <c r="P267" i="3"/>
  <c r="P266" i="3" s="1"/>
  <c r="O267" i="3"/>
  <c r="O266" i="3" s="1"/>
  <c r="N267" i="3"/>
  <c r="N266" i="3" s="1"/>
  <c r="M267" i="3"/>
  <c r="M266" i="3" s="1"/>
  <c r="L267" i="3"/>
  <c r="L266" i="3" s="1"/>
  <c r="J267" i="3"/>
  <c r="J266" i="3" s="1"/>
  <c r="I267" i="3"/>
  <c r="I266" i="3" s="1"/>
  <c r="H267" i="3"/>
  <c r="H266" i="3" s="1"/>
  <c r="K265" i="3"/>
  <c r="F265" i="3"/>
  <c r="K264" i="3"/>
  <c r="K263" i="3" s="1"/>
  <c r="F264" i="3"/>
  <c r="F263" i="3" s="1"/>
  <c r="F262" i="3" s="1"/>
  <c r="P263" i="3"/>
  <c r="P262" i="3" s="1"/>
  <c r="O263" i="3"/>
  <c r="O262" i="3" s="1"/>
  <c r="N263" i="3"/>
  <c r="N262" i="3" s="1"/>
  <c r="M263" i="3"/>
  <c r="M262" i="3" s="1"/>
  <c r="L263" i="3"/>
  <c r="L262" i="3" s="1"/>
  <c r="J263" i="3"/>
  <c r="J262" i="3" s="1"/>
  <c r="I263" i="3"/>
  <c r="I262" i="3" s="1"/>
  <c r="H263" i="3"/>
  <c r="H262" i="3" s="1"/>
  <c r="G263" i="3"/>
  <c r="G262" i="3" s="1"/>
  <c r="K260" i="3"/>
  <c r="K259" i="3" s="1"/>
  <c r="K258" i="3" s="1"/>
  <c r="K257" i="3" s="1"/>
  <c r="K256" i="3" s="1"/>
  <c r="K255" i="3" s="1"/>
  <c r="K254" i="3" s="1"/>
  <c r="F260" i="3"/>
  <c r="F259" i="3" s="1"/>
  <c r="P259" i="3"/>
  <c r="P258" i="3" s="1"/>
  <c r="O259" i="3"/>
  <c r="O258" i="3" s="1"/>
  <c r="N259" i="3"/>
  <c r="N258" i="3" s="1"/>
  <c r="M259" i="3"/>
  <c r="M258" i="3" s="1"/>
  <c r="L259" i="3"/>
  <c r="L258" i="3" s="1"/>
  <c r="J259" i="3"/>
  <c r="J258" i="3" s="1"/>
  <c r="I259" i="3"/>
  <c r="I258" i="3" s="1"/>
  <c r="H259" i="3"/>
  <c r="H258" i="3" s="1"/>
  <c r="G259" i="3"/>
  <c r="G258" i="3" s="1"/>
  <c r="F257" i="3"/>
  <c r="F256" i="3"/>
  <c r="P255" i="3"/>
  <c r="O255" i="3"/>
  <c r="N255" i="3"/>
  <c r="M255" i="3"/>
  <c r="L255" i="3"/>
  <c r="J255" i="3"/>
  <c r="I255" i="3"/>
  <c r="H255" i="3"/>
  <c r="G255" i="3"/>
  <c r="K253" i="3"/>
  <c r="F253" i="3"/>
  <c r="K252" i="3"/>
  <c r="F252" i="3"/>
  <c r="P251" i="3"/>
  <c r="O251" i="3"/>
  <c r="N251" i="3"/>
  <c r="M251" i="3"/>
  <c r="L251" i="3"/>
  <c r="J251" i="3"/>
  <c r="I251" i="3"/>
  <c r="H251" i="3"/>
  <c r="G251" i="3"/>
  <c r="K250" i="3"/>
  <c r="Q250" i="3" s="1"/>
  <c r="P249" i="3"/>
  <c r="O249" i="3"/>
  <c r="N249" i="3"/>
  <c r="M249" i="3"/>
  <c r="L249" i="3"/>
  <c r="J249" i="3"/>
  <c r="I249" i="3"/>
  <c r="H249" i="3"/>
  <c r="G249" i="3"/>
  <c r="F249" i="3"/>
  <c r="K248" i="3"/>
  <c r="K247" i="3" s="1"/>
  <c r="K246" i="3" s="1"/>
  <c r="K245" i="3" s="1"/>
  <c r="F248" i="3"/>
  <c r="F247" i="3" s="1"/>
  <c r="P247" i="3"/>
  <c r="P246" i="3" s="1"/>
  <c r="P245" i="3" s="1"/>
  <c r="O247" i="3"/>
  <c r="O246" i="3" s="1"/>
  <c r="O245" i="3" s="1"/>
  <c r="N247" i="3"/>
  <c r="N246" i="3" s="1"/>
  <c r="N245" i="3" s="1"/>
  <c r="M247" i="3"/>
  <c r="M246" i="3" s="1"/>
  <c r="M245" i="3" s="1"/>
  <c r="L247" i="3"/>
  <c r="L246" i="3" s="1"/>
  <c r="L245" i="3" s="1"/>
  <c r="J247" i="3"/>
  <c r="J246" i="3" s="1"/>
  <c r="J245" i="3" s="1"/>
  <c r="I247" i="3"/>
  <c r="I246" i="3" s="1"/>
  <c r="I245" i="3" s="1"/>
  <c r="H247" i="3"/>
  <c r="H246" i="3" s="1"/>
  <c r="H245" i="3" s="1"/>
  <c r="G247" i="3"/>
  <c r="G246" i="3" s="1"/>
  <c r="G245" i="3" s="1"/>
  <c r="K242" i="3"/>
  <c r="F242" i="3"/>
  <c r="K241" i="3"/>
  <c r="F241" i="3"/>
  <c r="P240" i="3"/>
  <c r="O240" i="3"/>
  <c r="N240" i="3"/>
  <c r="M240" i="3"/>
  <c r="L240" i="3"/>
  <c r="J240" i="3"/>
  <c r="I240" i="3"/>
  <c r="H240" i="3"/>
  <c r="G240" i="3"/>
  <c r="K239" i="3"/>
  <c r="K238" i="3" s="1"/>
  <c r="F239" i="3"/>
  <c r="P238" i="3"/>
  <c r="O238" i="3"/>
  <c r="N238" i="3"/>
  <c r="M238" i="3"/>
  <c r="L238" i="3"/>
  <c r="J238" i="3"/>
  <c r="I238" i="3"/>
  <c r="H238" i="3"/>
  <c r="G238" i="3"/>
  <c r="K236" i="3"/>
  <c r="K235" i="3" s="1"/>
  <c r="K234" i="3" s="1"/>
  <c r="F236" i="3"/>
  <c r="F235" i="3" s="1"/>
  <c r="F234" i="3" s="1"/>
  <c r="P235" i="3"/>
  <c r="P234" i="3" s="1"/>
  <c r="O235" i="3"/>
  <c r="O234" i="3" s="1"/>
  <c r="N235" i="3"/>
  <c r="N234" i="3" s="1"/>
  <c r="M235" i="3"/>
  <c r="M234" i="3" s="1"/>
  <c r="L235" i="3"/>
  <c r="L234" i="3" s="1"/>
  <c r="J235" i="3"/>
  <c r="J234" i="3" s="1"/>
  <c r="I235" i="3"/>
  <c r="I234" i="3" s="1"/>
  <c r="H235" i="3"/>
  <c r="H234" i="3" s="1"/>
  <c r="G235" i="3"/>
  <c r="G234" i="3" s="1"/>
  <c r="K233" i="3"/>
  <c r="F233" i="3"/>
  <c r="K232" i="3"/>
  <c r="F232" i="3"/>
  <c r="K231" i="3"/>
  <c r="F231" i="3"/>
  <c r="P230" i="3"/>
  <c r="O230" i="3"/>
  <c r="N230" i="3"/>
  <c r="M230" i="3"/>
  <c r="L230" i="3"/>
  <c r="J230" i="3"/>
  <c r="I230" i="3"/>
  <c r="H230" i="3"/>
  <c r="G230" i="3"/>
  <c r="K229" i="3"/>
  <c r="F229" i="3"/>
  <c r="K227" i="3"/>
  <c r="F227" i="3"/>
  <c r="K223" i="3"/>
  <c r="Q223" i="3" s="1"/>
  <c r="K222" i="3"/>
  <c r="F222" i="3"/>
  <c r="K221" i="3"/>
  <c r="F221" i="3"/>
  <c r="K220" i="3"/>
  <c r="F220" i="3"/>
  <c r="K219" i="3"/>
  <c r="F219" i="3"/>
  <c r="P216" i="3"/>
  <c r="O216" i="3"/>
  <c r="N216" i="3"/>
  <c r="M216" i="3"/>
  <c r="L216" i="3"/>
  <c r="J218" i="3"/>
  <c r="J216" i="3" s="1"/>
  <c r="I218" i="3"/>
  <c r="I216" i="3" s="1"/>
  <c r="H218" i="3"/>
  <c r="H216" i="3" s="1"/>
  <c r="G218" i="3"/>
  <c r="G216" i="3" s="1"/>
  <c r="K217" i="3"/>
  <c r="F217" i="3"/>
  <c r="K212" i="3"/>
  <c r="F212" i="3"/>
  <c r="K211" i="3"/>
  <c r="K210" i="3"/>
  <c r="F210" i="3"/>
  <c r="K209" i="3"/>
  <c r="F209" i="3"/>
  <c r="K207" i="3"/>
  <c r="F207" i="3"/>
  <c r="K206" i="3"/>
  <c r="F206" i="3"/>
  <c r="K201" i="3"/>
  <c r="F201" i="3"/>
  <c r="F200" i="3" s="1"/>
  <c r="P200" i="3"/>
  <c r="P199" i="3" s="1"/>
  <c r="O200" i="3"/>
  <c r="O199" i="3" s="1"/>
  <c r="N200" i="3"/>
  <c r="N199" i="3" s="1"/>
  <c r="M200" i="3"/>
  <c r="M199" i="3" s="1"/>
  <c r="L200" i="3"/>
  <c r="L199" i="3" s="1"/>
  <c r="J200" i="3"/>
  <c r="J199" i="3" s="1"/>
  <c r="I200" i="3"/>
  <c r="I199" i="3" s="1"/>
  <c r="H200" i="3"/>
  <c r="H199" i="3" s="1"/>
  <c r="G200" i="3"/>
  <c r="G199" i="3" s="1"/>
  <c r="K194" i="3"/>
  <c r="K193" i="3" s="1"/>
  <c r="F194" i="3"/>
  <c r="P193" i="3"/>
  <c r="P191" i="3" s="1"/>
  <c r="O193" i="3"/>
  <c r="O191" i="3" s="1"/>
  <c r="N193" i="3"/>
  <c r="N191" i="3" s="1"/>
  <c r="M193" i="3"/>
  <c r="M191" i="3" s="1"/>
  <c r="L193" i="3"/>
  <c r="L191" i="3" s="1"/>
  <c r="J193" i="3"/>
  <c r="J191" i="3" s="1"/>
  <c r="I193" i="3"/>
  <c r="I191" i="3" s="1"/>
  <c r="H193" i="3"/>
  <c r="H191" i="3" s="1"/>
  <c r="G193" i="3"/>
  <c r="G191" i="3" s="1"/>
  <c r="K192" i="3"/>
  <c r="Q192" i="3" s="1"/>
  <c r="K189" i="3"/>
  <c r="F189" i="3"/>
  <c r="K188" i="3"/>
  <c r="F188" i="3"/>
  <c r="P187" i="3"/>
  <c r="O187" i="3"/>
  <c r="N187" i="3"/>
  <c r="M187" i="3"/>
  <c r="L187" i="3"/>
  <c r="J187" i="3"/>
  <c r="I187" i="3"/>
  <c r="H187" i="3"/>
  <c r="G187" i="3"/>
  <c r="K186" i="3"/>
  <c r="Q186" i="3" s="1"/>
  <c r="Q185" i="3" s="1"/>
  <c r="P185" i="3"/>
  <c r="O185" i="3"/>
  <c r="N185" i="3"/>
  <c r="M185" i="3"/>
  <c r="L185" i="3"/>
  <c r="J185" i="3"/>
  <c r="I185" i="3"/>
  <c r="H185" i="3"/>
  <c r="G185" i="3"/>
  <c r="F185" i="3"/>
  <c r="K184" i="3"/>
  <c r="F184" i="3"/>
  <c r="K181" i="3"/>
  <c r="P181" i="3"/>
  <c r="O181" i="3"/>
  <c r="N181" i="3"/>
  <c r="M181" i="3"/>
  <c r="L181" i="3"/>
  <c r="J181" i="3"/>
  <c r="I181" i="3"/>
  <c r="H181" i="3"/>
  <c r="G181" i="3"/>
  <c r="K178" i="3"/>
  <c r="F178" i="3"/>
  <c r="K177" i="3"/>
  <c r="H176" i="3"/>
  <c r="F177" i="3"/>
  <c r="P176" i="3"/>
  <c r="O176" i="3"/>
  <c r="N176" i="3"/>
  <c r="M176" i="3"/>
  <c r="L176" i="3"/>
  <c r="J176" i="3"/>
  <c r="I176" i="3"/>
  <c r="G176" i="3"/>
  <c r="K175" i="3"/>
  <c r="F175" i="3"/>
  <c r="F174" i="3" s="1"/>
  <c r="P174" i="3"/>
  <c r="O174" i="3"/>
  <c r="N174" i="3"/>
  <c r="M174" i="3"/>
  <c r="L174" i="3"/>
  <c r="J174" i="3"/>
  <c r="I174" i="3"/>
  <c r="H174" i="3"/>
  <c r="G174" i="3"/>
  <c r="K173" i="3"/>
  <c r="K172" i="3" s="1"/>
  <c r="P172" i="3"/>
  <c r="O172" i="3"/>
  <c r="N172" i="3"/>
  <c r="M172" i="3"/>
  <c r="L172" i="3"/>
  <c r="J172" i="3"/>
  <c r="I172" i="3"/>
  <c r="H172" i="3"/>
  <c r="K171" i="3"/>
  <c r="F171" i="3"/>
  <c r="K170" i="3"/>
  <c r="P169" i="3"/>
  <c r="O169" i="3"/>
  <c r="N169" i="3"/>
  <c r="M169" i="3"/>
  <c r="L169" i="3"/>
  <c r="J169" i="3"/>
  <c r="I169" i="3"/>
  <c r="H169" i="3"/>
  <c r="K167" i="3"/>
  <c r="K166" i="3" s="1"/>
  <c r="F167" i="3"/>
  <c r="F166" i="3" s="1"/>
  <c r="P166" i="3"/>
  <c r="O166" i="3"/>
  <c r="N166" i="3"/>
  <c r="M166" i="3"/>
  <c r="L166" i="3"/>
  <c r="J166" i="3"/>
  <c r="I166" i="3"/>
  <c r="H166"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K130"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O40" i="3" s="1"/>
  <c r="N42" i="3"/>
  <c r="M42" i="3"/>
  <c r="L42" i="3"/>
  <c r="J42" i="3"/>
  <c r="J40" i="3" s="1"/>
  <c r="I42" i="3"/>
  <c r="H42" i="3"/>
  <c r="G42" i="3"/>
  <c r="K41" i="3"/>
  <c r="F41" i="3"/>
  <c r="K39" i="3"/>
  <c r="K38" i="3" s="1"/>
  <c r="F39" i="3"/>
  <c r="F38" i="3" s="1"/>
  <c r="P38" i="3"/>
  <c r="O38" i="3"/>
  <c r="N38" i="3"/>
  <c r="M38" i="3"/>
  <c r="L38" i="3"/>
  <c r="J38" i="3"/>
  <c r="I38" i="3"/>
  <c r="H38" i="3"/>
  <c r="G38" i="3"/>
  <c r="K35" i="3"/>
  <c r="K34" i="3" s="1"/>
  <c r="F35" i="3"/>
  <c r="P34" i="3"/>
  <c r="O34" i="3"/>
  <c r="N34" i="3"/>
  <c r="M34" i="3"/>
  <c r="L34" i="3"/>
  <c r="J34" i="3"/>
  <c r="I34" i="3"/>
  <c r="H34" i="3"/>
  <c r="G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H40" i="3" l="1"/>
  <c r="M40" i="3"/>
  <c r="M37" i="3" s="1"/>
  <c r="M36" i="3" s="1"/>
  <c r="I40" i="3"/>
  <c r="N40" i="3"/>
  <c r="G40" i="3"/>
  <c r="L40" i="3"/>
  <c r="L37" i="3" s="1"/>
  <c r="L36" i="3" s="1"/>
  <c r="P40" i="3"/>
  <c r="J183" i="3"/>
  <c r="O183" i="3"/>
  <c r="G183" i="3"/>
  <c r="L183" i="3"/>
  <c r="P183" i="3"/>
  <c r="H183" i="3"/>
  <c r="M183" i="3"/>
  <c r="F204" i="3"/>
  <c r="I183" i="3"/>
  <c r="N183" i="3"/>
  <c r="K191" i="3"/>
  <c r="K218" i="3"/>
  <c r="K216" i="3" s="1"/>
  <c r="L215" i="3"/>
  <c r="N237" i="3"/>
  <c r="Q292" i="3"/>
  <c r="O270" i="3"/>
  <c r="O269" i="3" s="1"/>
  <c r="Q17" i="3"/>
  <c r="Q16" i="3" s="1"/>
  <c r="K58" i="3"/>
  <c r="F61" i="3"/>
  <c r="G37" i="3"/>
  <c r="G36" i="3" s="1"/>
  <c r="P37" i="3"/>
  <c r="P36" i="3" s="1"/>
  <c r="K176" i="3"/>
  <c r="Q51" i="3"/>
  <c r="F29" i="3"/>
  <c r="Q29" i="3" s="1"/>
  <c r="J28" i="3"/>
  <c r="H37" i="3"/>
  <c r="H36" i="3" s="1"/>
  <c r="I148" i="3"/>
  <c r="I37" i="3"/>
  <c r="I36" i="3" s="1"/>
  <c r="N37" i="3"/>
  <c r="N36" i="3" s="1"/>
  <c r="M74" i="3"/>
  <c r="M71" i="3" s="1"/>
  <c r="M70" i="3" s="1"/>
  <c r="J37" i="3"/>
  <c r="J36" i="3" s="1"/>
  <c r="O37" i="3"/>
  <c r="O36" i="3" s="1"/>
  <c r="O126" i="3"/>
  <c r="O125" i="3" s="1"/>
  <c r="O148" i="3"/>
  <c r="O74" i="3"/>
  <c r="O71" i="3" s="1"/>
  <c r="O70" i="3" s="1"/>
  <c r="K79" i="3"/>
  <c r="F82" i="3"/>
  <c r="K185" i="3"/>
  <c r="L270" i="3"/>
  <c r="L269" i="3" s="1"/>
  <c r="Q81" i="3"/>
  <c r="Q144" i="3"/>
  <c r="G166" i="3"/>
  <c r="Q133" i="3"/>
  <c r="F176" i="3"/>
  <c r="Q115" i="3"/>
  <c r="Q165" i="3"/>
  <c r="H148" i="3"/>
  <c r="P168" i="3"/>
  <c r="G237" i="3"/>
  <c r="P237" i="3"/>
  <c r="I293" i="3"/>
  <c r="I287" i="3" s="1"/>
  <c r="I286" i="3" s="1"/>
  <c r="K293" i="3"/>
  <c r="K287" i="3" s="1"/>
  <c r="K286" i="3" s="1"/>
  <c r="Q75" i="3"/>
  <c r="J168" i="3"/>
  <c r="Q175" i="3"/>
  <c r="Q174" i="3" s="1"/>
  <c r="K270" i="3"/>
  <c r="K269" i="3" s="1"/>
  <c r="M270" i="3"/>
  <c r="M269" i="3" s="1"/>
  <c r="Q278" i="3"/>
  <c r="Q280" i="3"/>
  <c r="Q298" i="3"/>
  <c r="Q297" i="3" s="1"/>
  <c r="L148" i="3"/>
  <c r="J237" i="3"/>
  <c r="Q45" i="3"/>
  <c r="Q44" i="3" s="1"/>
  <c r="Q49" i="3"/>
  <c r="Q80" i="3"/>
  <c r="N93" i="3"/>
  <c r="N90" i="3" s="1"/>
  <c r="N89" i="3" s="1"/>
  <c r="Q140" i="3"/>
  <c r="Q142" i="3"/>
  <c r="I161" i="3"/>
  <c r="I160" i="3" s="1"/>
  <c r="Q209" i="3"/>
  <c r="Q211" i="3"/>
  <c r="M293" i="3"/>
  <c r="M287" i="3" s="1"/>
  <c r="M286" i="3" s="1"/>
  <c r="K50" i="3"/>
  <c r="K40" i="3" s="1"/>
  <c r="Q57" i="3"/>
  <c r="Q98" i="3"/>
  <c r="Q100" i="3"/>
  <c r="Q108" i="3"/>
  <c r="Q110" i="3"/>
  <c r="K143" i="3"/>
  <c r="K139" i="3" s="1"/>
  <c r="K136" i="3" s="1"/>
  <c r="K135" i="3" s="1"/>
  <c r="Q166" i="3"/>
  <c r="Q207" i="3"/>
  <c r="K230" i="3"/>
  <c r="L261" i="3"/>
  <c r="N261" i="3"/>
  <c r="Q288" i="3"/>
  <c r="G126" i="3"/>
  <c r="G125" i="3" s="1"/>
  <c r="I126" i="3"/>
  <c r="I125" i="3" s="1"/>
  <c r="J261" i="3"/>
  <c r="P21" i="3"/>
  <c r="K27" i="3"/>
  <c r="K26" i="3" s="1"/>
  <c r="K23" i="3" s="1"/>
  <c r="Q112" i="3"/>
  <c r="F130" i="3"/>
  <c r="Q158" i="3"/>
  <c r="I254" i="3"/>
  <c r="N254" i="3"/>
  <c r="I270" i="3"/>
  <c r="I269" i="3" s="1"/>
  <c r="O293" i="3"/>
  <c r="O287" i="3" s="1"/>
  <c r="O286" i="3" s="1"/>
  <c r="L293" i="3"/>
  <c r="L287" i="3" s="1"/>
  <c r="L286" i="3" s="1"/>
  <c r="P293" i="3"/>
  <c r="P287" i="3" s="1"/>
  <c r="P286" i="3" s="1"/>
  <c r="I215" i="3"/>
  <c r="I28" i="3"/>
  <c r="K82" i="3"/>
  <c r="J93" i="3"/>
  <c r="J92" i="3" s="1"/>
  <c r="J91" i="3" s="1"/>
  <c r="J90" i="3" s="1"/>
  <c r="J89" i="3" s="1"/>
  <c r="K102" i="3"/>
  <c r="F111" i="3"/>
  <c r="K114" i="3"/>
  <c r="O237" i="3"/>
  <c r="O254" i="3"/>
  <c r="H293" i="3"/>
  <c r="H287" i="3" s="1"/>
  <c r="H286" i="3" s="1"/>
  <c r="N126" i="3"/>
  <c r="N125" i="3" s="1"/>
  <c r="L18" i="3"/>
  <c r="N28" i="3"/>
  <c r="Q35" i="3"/>
  <c r="Q34" i="3" s="1"/>
  <c r="Q59" i="3"/>
  <c r="I74" i="3"/>
  <c r="I71" i="3" s="1"/>
  <c r="I70" i="3" s="1"/>
  <c r="Q85" i="3"/>
  <c r="G94" i="3"/>
  <c r="L136" i="3"/>
  <c r="L135" i="3" s="1"/>
  <c r="P136" i="3"/>
  <c r="P135" i="3" s="1"/>
  <c r="G162" i="3"/>
  <c r="M215" i="3"/>
  <c r="Q221" i="3"/>
  <c r="K240" i="3"/>
  <c r="K237" i="3" s="1"/>
  <c r="G254" i="3"/>
  <c r="J270" i="3"/>
  <c r="J269" i="3" s="1"/>
  <c r="P270" i="3"/>
  <c r="P269" i="3" s="1"/>
  <c r="Q247" i="3"/>
  <c r="F246" i="3"/>
  <c r="F245" i="3" s="1"/>
  <c r="Q245" i="3" s="1"/>
  <c r="K129" i="3"/>
  <c r="K126" i="3"/>
  <c r="K125" i="3" s="1"/>
  <c r="P261" i="3"/>
  <c r="J18" i="3"/>
  <c r="L74" i="3"/>
  <c r="L71" i="3" s="1"/>
  <c r="L70" i="3" s="1"/>
  <c r="P126" i="3"/>
  <c r="P125" i="3" s="1"/>
  <c r="O136" i="3"/>
  <c r="O135" i="3" s="1"/>
  <c r="G148" i="3"/>
  <c r="Q206" i="3"/>
  <c r="P254" i="3"/>
  <c r="G74" i="3"/>
  <c r="G71" i="3" s="1"/>
  <c r="G70" i="3" s="1"/>
  <c r="G270" i="3"/>
  <c r="G269" i="3" s="1"/>
  <c r="Q55" i="3"/>
  <c r="L126" i="3"/>
  <c r="L125" i="3" s="1"/>
  <c r="O168" i="3"/>
  <c r="J254" i="3"/>
  <c r="H261" i="3"/>
  <c r="M261" i="3"/>
  <c r="H270" i="3"/>
  <c r="H269" i="3" s="1"/>
  <c r="Q20" i="3"/>
  <c r="L28" i="3"/>
  <c r="Q39" i="3"/>
  <c r="Q41" i="3"/>
  <c r="Q56" i="3"/>
  <c r="F58" i="3"/>
  <c r="Q60" i="3"/>
  <c r="Q76" i="3"/>
  <c r="Q95" i="3"/>
  <c r="F94" i="3"/>
  <c r="Q99" i="3"/>
  <c r="Q109" i="3"/>
  <c r="F120" i="3"/>
  <c r="Q132" i="3"/>
  <c r="Q138" i="3"/>
  <c r="M148" i="3"/>
  <c r="Q155" i="3"/>
  <c r="Q154" i="3" s="1"/>
  <c r="Q153" i="3" s="1"/>
  <c r="L168" i="3"/>
  <c r="H237" i="3"/>
  <c r="K251" i="3"/>
  <c r="H254" i="3"/>
  <c r="N270" i="3"/>
  <c r="N269" i="3" s="1"/>
  <c r="K61" i="3"/>
  <c r="H93" i="3"/>
  <c r="H90" i="3" s="1"/>
  <c r="H89" i="3" s="1"/>
  <c r="M126" i="3"/>
  <c r="M125" i="3" s="1"/>
  <c r="H126" i="3"/>
  <c r="H125" i="3" s="1"/>
  <c r="N18" i="3"/>
  <c r="H18" i="3"/>
  <c r="P28" i="3"/>
  <c r="Q38" i="3"/>
  <c r="K53" i="3"/>
  <c r="Q63" i="3"/>
  <c r="M161" i="3"/>
  <c r="M160" i="3" s="1"/>
  <c r="J161" i="3"/>
  <c r="J160" i="3" s="1"/>
  <c r="O161" i="3"/>
  <c r="O160" i="3" s="1"/>
  <c r="H168" i="3"/>
  <c r="Q212" i="3"/>
  <c r="N215" i="3"/>
  <c r="Q229" i="3"/>
  <c r="Q231" i="3"/>
  <c r="Q241" i="3"/>
  <c r="Q265" i="3"/>
  <c r="Q272" i="3"/>
  <c r="Q279" i="3"/>
  <c r="F31" i="3"/>
  <c r="P19" i="3"/>
  <c r="Q22" i="3"/>
  <c r="Q21" i="3" s="1"/>
  <c r="F23" i="3"/>
  <c r="F18" i="3" s="1"/>
  <c r="H28" i="3"/>
  <c r="M28" i="3"/>
  <c r="K78" i="3"/>
  <c r="Q78" i="3" s="1"/>
  <c r="P77" i="3"/>
  <c r="P74" i="3" s="1"/>
  <c r="P71" i="3" s="1"/>
  <c r="P70" i="3" s="1"/>
  <c r="G111" i="3"/>
  <c r="Q128" i="3"/>
  <c r="F127" i="3"/>
  <c r="Q127" i="3" s="1"/>
  <c r="Q285" i="3"/>
  <c r="F284" i="3"/>
  <c r="F291" i="3"/>
  <c r="Q291" i="3" s="1"/>
  <c r="G290" i="3"/>
  <c r="Q252" i="3"/>
  <c r="F251" i="3"/>
  <c r="F16" i="3"/>
  <c r="G18" i="3"/>
  <c r="K21" i="3"/>
  <c r="O18" i="3"/>
  <c r="O28" i="3"/>
  <c r="F34" i="3"/>
  <c r="Q124" i="3"/>
  <c r="Q123" i="3" s="1"/>
  <c r="F123" i="3"/>
  <c r="Q152" i="3"/>
  <c r="F151" i="3"/>
  <c r="F148" i="3" s="1"/>
  <c r="F170" i="3"/>
  <c r="F169" i="3" s="1"/>
  <c r="G169" i="3"/>
  <c r="Q259" i="3"/>
  <c r="Q271" i="3"/>
  <c r="Q103" i="3"/>
  <c r="F102" i="3"/>
  <c r="Q24" i="3"/>
  <c r="Q25" i="3"/>
  <c r="I18" i="3"/>
  <c r="M18" i="3"/>
  <c r="G28" i="3"/>
  <c r="Q73" i="3"/>
  <c r="F72" i="3"/>
  <c r="Q72" i="3" s="1"/>
  <c r="Q145" i="3"/>
  <c r="F143" i="3"/>
  <c r="F139" i="3" s="1"/>
  <c r="Q149" i="3"/>
  <c r="N168" i="3"/>
  <c r="F173" i="3"/>
  <c r="F172" i="3" s="1"/>
  <c r="Q172" i="3" s="1"/>
  <c r="G172" i="3"/>
  <c r="Q177" i="3"/>
  <c r="Q239" i="3"/>
  <c r="Q238" i="3" s="1"/>
  <c r="F238" i="3"/>
  <c r="M254" i="3"/>
  <c r="F255" i="3"/>
  <c r="Q255" i="3" s="1"/>
  <c r="Q256" i="3"/>
  <c r="Q263" i="3"/>
  <c r="Q262" i="3" s="1"/>
  <c r="K262" i="3"/>
  <c r="K261" i="3" s="1"/>
  <c r="I261" i="3"/>
  <c r="F268" i="3"/>
  <c r="F267" i="3" s="1"/>
  <c r="F266" i="3" s="1"/>
  <c r="F261" i="3" s="1"/>
  <c r="G267" i="3"/>
  <c r="G266" i="3" s="1"/>
  <c r="G261"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69" i="3"/>
  <c r="Q232" i="3"/>
  <c r="I237" i="3"/>
  <c r="M237" i="3"/>
  <c r="Q276" i="3"/>
  <c r="Q275" i="3" s="1"/>
  <c r="Q281" i="3"/>
  <c r="Q295" i="3"/>
  <c r="Q294" i="3" s="1"/>
  <c r="N74" i="3"/>
  <c r="N71" i="3" s="1"/>
  <c r="N70" i="3" s="1"/>
  <c r="I93" i="3"/>
  <c r="I90" i="3" s="1"/>
  <c r="I89" i="3" s="1"/>
  <c r="I136" i="3"/>
  <c r="I135" i="3" s="1"/>
  <c r="N136" i="3"/>
  <c r="N135" i="3" s="1"/>
  <c r="F162" i="3"/>
  <c r="F161" i="3" s="1"/>
  <c r="F160" i="3" s="1"/>
  <c r="H161" i="3"/>
  <c r="H160" i="3" s="1"/>
  <c r="I168" i="3"/>
  <c r="M168" i="3"/>
  <c r="K205" i="3"/>
  <c r="K204" i="3" s="1"/>
  <c r="J215" i="3"/>
  <c r="Q253" i="3"/>
  <c r="Q257" i="3"/>
  <c r="J293" i="3"/>
  <c r="J287" i="3" s="1"/>
  <c r="J286" i="3" s="1"/>
  <c r="N293" i="3"/>
  <c r="N287" i="3" s="1"/>
  <c r="N286"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4" i="3"/>
  <c r="Q178" i="3"/>
  <c r="Q194" i="3"/>
  <c r="Q193" i="3" s="1"/>
  <c r="Q191" i="3" s="1"/>
  <c r="L237" i="3"/>
  <c r="L254" i="3"/>
  <c r="Q260" i="3"/>
  <c r="O261" i="3"/>
  <c r="Q277" i="3"/>
  <c r="Q289" i="3"/>
  <c r="Q220" i="3"/>
  <c r="K187" i="3"/>
  <c r="F199" i="3"/>
  <c r="F193" i="3"/>
  <c r="F191" i="3" s="1"/>
  <c r="K200" i="3"/>
  <c r="K199" i="3" s="1"/>
  <c r="Q189" i="3"/>
  <c r="F218" i="3"/>
  <c r="F216" i="3" s="1"/>
  <c r="Q217" i="3"/>
  <c r="Q222" i="3"/>
  <c r="H215" i="3"/>
  <c r="P215" i="3"/>
  <c r="Q32" i="3"/>
  <c r="K28" i="3"/>
  <c r="K31" i="3"/>
  <c r="F42" i="3"/>
  <c r="F40" i="3" s="1"/>
  <c r="Q52" i="3"/>
  <c r="F50" i="3"/>
  <c r="Q96" i="3"/>
  <c r="K94" i="3"/>
  <c r="K111" i="3"/>
  <c r="K148" i="3"/>
  <c r="F293" i="3"/>
  <c r="G293" i="3"/>
  <c r="K19" i="3"/>
  <c r="G31" i="3"/>
  <c r="O31" i="3"/>
  <c r="Q97" i="3"/>
  <c r="H129" i="3"/>
  <c r="L129" i="3"/>
  <c r="P129" i="3"/>
  <c r="Q147" i="3"/>
  <c r="F146" i="3"/>
  <c r="Q146" i="3" s="1"/>
  <c r="Q227" i="3"/>
  <c r="Q242" i="3"/>
  <c r="F240" i="3"/>
  <c r="Q116" i="3"/>
  <c r="F114" i="3"/>
  <c r="Q33" i="3"/>
  <c r="Q43" i="3"/>
  <c r="Q42" i="3" s="1"/>
  <c r="Q48" i="3"/>
  <c r="Q64" i="3"/>
  <c r="L93" i="3"/>
  <c r="L90" i="3" s="1"/>
  <c r="L89" i="3" s="1"/>
  <c r="P93" i="3"/>
  <c r="P90" i="3" s="1"/>
  <c r="P89" i="3" s="1"/>
  <c r="Q113" i="3"/>
  <c r="Q134" i="3"/>
  <c r="Q167" i="3"/>
  <c r="Q171" i="3"/>
  <c r="Q141" i="3"/>
  <c r="Q188" i="3"/>
  <c r="F187" i="3"/>
  <c r="F183" i="3" s="1"/>
  <c r="Q163" i="3"/>
  <c r="F181" i="3"/>
  <c r="Q151" i="3"/>
  <c r="Q164" i="3"/>
  <c r="Q219" i="3"/>
  <c r="Q234" i="3"/>
  <c r="Q264" i="3"/>
  <c r="Q184" i="3"/>
  <c r="Q201" i="3"/>
  <c r="Q210" i="3"/>
  <c r="G215" i="3"/>
  <c r="O215" i="3"/>
  <c r="Q233" i="3"/>
  <c r="F230" i="3"/>
  <c r="Q236" i="3"/>
  <c r="Q235" i="3" s="1"/>
  <c r="Q248" i="3"/>
  <c r="F258" i="3"/>
  <c r="F275" i="3"/>
  <c r="F274" i="3" s="1"/>
  <c r="K249" i="3"/>
  <c r="Q249" i="3" s="1"/>
  <c r="O180" i="3" l="1"/>
  <c r="M180" i="3"/>
  <c r="M179" i="3" s="1"/>
  <c r="Q268" i="3"/>
  <c r="Q267" i="3" s="1"/>
  <c r="Q266" i="3" s="1"/>
  <c r="Q261" i="3" s="1"/>
  <c r="Q31" i="3"/>
  <c r="M157" i="3"/>
  <c r="M156" i="3" s="1"/>
  <c r="N180" i="3"/>
  <c r="N179" i="3" s="1"/>
  <c r="F28" i="3"/>
  <c r="L180" i="3"/>
  <c r="L179" i="3" s="1"/>
  <c r="I180" i="3"/>
  <c r="I179" i="3" s="1"/>
  <c r="P180" i="3"/>
  <c r="P179" i="3" s="1"/>
  <c r="J180" i="3"/>
  <c r="J179" i="3" s="1"/>
  <c r="H180" i="3"/>
  <c r="H179" i="3" s="1"/>
  <c r="G180" i="3"/>
  <c r="G179" i="3" s="1"/>
  <c r="N157" i="3"/>
  <c r="N156" i="3" s="1"/>
  <c r="K183" i="3"/>
  <c r="Q204" i="3"/>
  <c r="G161" i="3"/>
  <c r="G160" i="3" s="1"/>
  <c r="Q205" i="3"/>
  <c r="Q28" i="3"/>
  <c r="Q27" i="3"/>
  <c r="O157" i="3"/>
  <c r="O156" i="3" s="1"/>
  <c r="P157" i="3"/>
  <c r="P156" i="3" s="1"/>
  <c r="I157" i="3"/>
  <c r="I156" i="3" s="1"/>
  <c r="Q143" i="3"/>
  <c r="O179" i="3"/>
  <c r="J15" i="3"/>
  <c r="J14" i="3" s="1"/>
  <c r="Q240" i="3"/>
  <c r="Q237" i="3" s="1"/>
  <c r="Q111" i="3"/>
  <c r="F74" i="3"/>
  <c r="F71" i="3" s="1"/>
  <c r="F70" i="3" s="1"/>
  <c r="Q50" i="3"/>
  <c r="F215" i="3"/>
  <c r="Q106" i="3"/>
  <c r="Q102" i="3"/>
  <c r="Q114" i="3"/>
  <c r="L15" i="3"/>
  <c r="L14" i="3" s="1"/>
  <c r="K37" i="3"/>
  <c r="K36" i="3" s="1"/>
  <c r="F37" i="3"/>
  <c r="F36" i="3" s="1"/>
  <c r="Q58" i="3"/>
  <c r="P18" i="3"/>
  <c r="P15" i="3" s="1"/>
  <c r="P14" i="3" s="1"/>
  <c r="G93" i="3"/>
  <c r="G90" i="3" s="1"/>
  <c r="G89" i="3" s="1"/>
  <c r="Q293" i="3"/>
  <c r="Q148" i="3"/>
  <c r="H15" i="3"/>
  <c r="H14" i="3" s="1"/>
  <c r="Q176" i="3"/>
  <c r="J157" i="3"/>
  <c r="J156" i="3" s="1"/>
  <c r="Q26" i="3"/>
  <c r="Q23" i="3" s="1"/>
  <c r="F290" i="3"/>
  <c r="Q290" i="3" s="1"/>
  <c r="K215" i="3"/>
  <c r="Q251" i="3"/>
  <c r="H157" i="3"/>
  <c r="H156" i="3" s="1"/>
  <c r="N15" i="3"/>
  <c r="N14" i="3" s="1"/>
  <c r="I15" i="3"/>
  <c r="I14" i="3" s="1"/>
  <c r="F92" i="3"/>
  <c r="F91" i="3" s="1"/>
  <c r="F129" i="3"/>
  <c r="Q130" i="3"/>
  <c r="Q129" i="3" s="1"/>
  <c r="Q53" i="3"/>
  <c r="F126" i="3"/>
  <c r="F125" i="3" s="1"/>
  <c r="Q125" i="3" s="1"/>
  <c r="Q94" i="3"/>
  <c r="Q230" i="3"/>
  <c r="Q187" i="3"/>
  <c r="Q183" i="3" s="1"/>
  <c r="Q79" i="3"/>
  <c r="Q107" i="3"/>
  <c r="L157" i="3"/>
  <c r="L156" i="3" s="1"/>
  <c r="O15" i="3"/>
  <c r="O14" i="3" s="1"/>
  <c r="K77" i="3"/>
  <c r="Q246" i="3"/>
  <c r="Q170" i="3"/>
  <c r="G287" i="3"/>
  <c r="G286" i="3" s="1"/>
  <c r="Q82" i="3"/>
  <c r="Q61" i="3"/>
  <c r="F15" i="3"/>
  <c r="F14" i="3" s="1"/>
  <c r="F237" i="3"/>
  <c r="K168" i="3"/>
  <c r="K157" i="3" s="1"/>
  <c r="K156" i="3" s="1"/>
  <c r="G168" i="3"/>
  <c r="G15" i="3"/>
  <c r="G14" i="3" s="1"/>
  <c r="Q218" i="3"/>
  <c r="Q216" i="3" s="1"/>
  <c r="Q162" i="3"/>
  <c r="Q161" i="3" s="1"/>
  <c r="M15" i="3"/>
  <c r="M14" i="3" s="1"/>
  <c r="Q169" i="3"/>
  <c r="F168" i="3"/>
  <c r="Q173" i="3"/>
  <c r="Q160" i="3"/>
  <c r="Q284" i="3"/>
  <c r="Q283" i="3" s="1"/>
  <c r="Q282" i="3" s="1"/>
  <c r="F283" i="3"/>
  <c r="F282" i="3" s="1"/>
  <c r="Q200" i="3"/>
  <c r="Q199" i="3" s="1"/>
  <c r="Q274" i="3"/>
  <c r="Q273" i="3" s="1"/>
  <c r="Q270" i="3" s="1"/>
  <c r="F273" i="3"/>
  <c r="F270" i="3" s="1"/>
  <c r="F269" i="3" s="1"/>
  <c r="Q269" i="3" s="1"/>
  <c r="Q19" i="3"/>
  <c r="K18" i="3"/>
  <c r="K15" i="3" s="1"/>
  <c r="K14" i="3" s="1"/>
  <c r="K93" i="3"/>
  <c r="K90" i="3" s="1"/>
  <c r="K89" i="3" s="1"/>
  <c r="Q181" i="3"/>
  <c r="F254" i="3"/>
  <c r="Q258" i="3"/>
  <c r="Q254" i="3" s="1"/>
  <c r="F136" i="3"/>
  <c r="F135" i="3" s="1"/>
  <c r="Q135" i="3" s="1"/>
  <c r="Q139" i="3"/>
  <c r="Q136" i="3" s="1"/>
  <c r="F93" i="3"/>
  <c r="Q40" i="3" l="1"/>
  <c r="K180" i="3"/>
  <c r="K179" i="3" s="1"/>
  <c r="F180" i="3"/>
  <c r="F179" i="3" s="1"/>
  <c r="G157" i="3"/>
  <c r="G156" i="3" s="1"/>
  <c r="G300" i="3" s="1"/>
  <c r="O300" i="3"/>
  <c r="J300" i="3"/>
  <c r="L300" i="3"/>
  <c r="Q287" i="3"/>
  <c r="F287" i="3"/>
  <c r="F286" i="3" s="1"/>
  <c r="Q286" i="3" s="1"/>
  <c r="Q37" i="3"/>
  <c r="Q93" i="3"/>
  <c r="H300" i="3"/>
  <c r="N300" i="3"/>
  <c r="I300" i="3"/>
  <c r="Q18" i="3"/>
  <c r="Q15" i="3" s="1"/>
  <c r="Q126" i="3"/>
  <c r="Q92" i="3"/>
  <c r="M300" i="3"/>
  <c r="P300" i="3"/>
  <c r="Q77" i="3"/>
  <c r="Q74" i="3" s="1"/>
  <c r="Q71" i="3" s="1"/>
  <c r="K74" i="3"/>
  <c r="K71" i="3" s="1"/>
  <c r="K70" i="3" s="1"/>
  <c r="Q70" i="3" s="1"/>
  <c r="Q215" i="3"/>
  <c r="Q180" i="3" s="1"/>
  <c r="Q168" i="3"/>
  <c r="Q157" i="3" s="1"/>
  <c r="F157" i="3"/>
  <c r="F156" i="3" s="1"/>
  <c r="Q156" i="3" s="1"/>
  <c r="Q14" i="3"/>
  <c r="Q91" i="3"/>
  <c r="F90" i="3"/>
  <c r="F89" i="3" s="1"/>
  <c r="Q89" i="3" s="1"/>
  <c r="Q36" i="3"/>
  <c r="Q179" i="3" l="1"/>
  <c r="Q300" i="3" s="1"/>
  <c r="S299" i="3" s="1"/>
  <c r="Q90" i="3"/>
  <c r="K300" i="3"/>
  <c r="U299" i="3" s="1"/>
  <c r="F300" i="3"/>
  <c r="T299" i="3" s="1"/>
</calcChain>
</file>

<file path=xl/sharedStrings.xml><?xml version="1.0" encoding="utf-8"?>
<sst xmlns="http://schemas.openxmlformats.org/spreadsheetml/2006/main" count="1011" uniqueCount="688">
  <si>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</si>
  <si>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</si>
  <si>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</si>
  <si>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</si>
  <si>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</si>
  <si>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</si>
  <si>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</si>
  <si>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</si>
  <si>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</si>
  <si>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</si>
  <si>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</si>
  <si>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</si>
  <si>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</si>
  <si>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</si>
  <si>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</si>
  <si>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</si>
  <si>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</si>
  <si>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</si>
  <si>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</si>
  <si>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</si>
  <si>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</si>
  <si>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</si>
  <si>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</si>
  <si>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</si>
  <si>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</si>
  <si>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</si>
  <si>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</si>
  <si>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</si>
  <si>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</si>
  <si>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</si>
  <si>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</si>
  <si>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</si>
  <si>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</si>
  <si>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</si>
  <si>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</si>
  <si>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</si>
  <si>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</si>
  <si>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</si>
  <si>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</si>
  <si>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</si>
  <si>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</si>
  <si>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</si>
  <si>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</si>
  <si>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</si>
  <si>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</si>
  <si>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</si>
  <si>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</si>
  <si>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</si>
  <si>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</si>
  <si>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</si>
  <si>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</si>
  <si>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</si>
  <si>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</si>
  <si>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</si>
  <si>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</si>
  <si>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</si>
  <si>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</si>
  <si>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</si>
  <si>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</si>
  <si>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</si>
  <si>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</si>
  <si>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</si>
  <si>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</si>
  <si>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</si>
  <si>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</si>
  <si>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</si>
  <si>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</si>
  <si>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</si>
  <si>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</si>
  <si>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</si>
  <si>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</si>
  <si>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</si>
  <si>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</si>
  <si>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</si>
  <si>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</si>
  <si>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</si>
  <si>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</si>
  <si>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</si>
  <si>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</si>
  <si>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</si>
  <si>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</si>
  <si>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</si>
  <si>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</si>
  <si>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</si>
  <si>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</si>
  <si>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</si>
  <si>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</si>
  <si>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</si>
  <si>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</si>
  <si>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</si>
  <si>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</si>
  <si>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</si>
  <si>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</si>
  <si>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</si>
  <si>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</si>
  <si>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</si>
  <si>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</si>
  <si>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</si>
  <si>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</si>
  <si>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</si>
  <si>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</si>
  <si>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</si>
  <si>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</si>
  <si>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</si>
  <si>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</si>
  <si>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</si>
  <si>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</si>
  <si>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</si>
  <si>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</si>
  <si>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</si>
  <si>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</si>
  <si>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</si>
  <si>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</si>
  <si>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</si>
  <si>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</si>
  <si>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</si>
  <si>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</si>
  <si>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</si>
  <si>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</si>
  <si>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</si>
  <si>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</si>
  <si>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</si>
  <si>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</si>
  <si>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</si>
  <si>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</si>
  <si>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</si>
  <si>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</si>
  <si>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</si>
  <si>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</si>
  <si>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</si>
  <si>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</si>
  <si>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</si>
  <si>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</si>
  <si>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</si>
  <si>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</si>
  <si>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</si>
  <si>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</si>
  <si>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</si>
  <si>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</si>
  <si>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</si>
  <si>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</si>
  <si>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</si>
  <si>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</si>
  <si>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</si>
  <si>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</si>
  <si>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</si>
  <si>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</si>
  <si>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</si>
  <si>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</si>
  <si>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</si>
  <si>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</si>
  <si>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</si>
  <si>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</si>
  <si>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</si>
  <si>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</si>
  <si>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</si>
  <si>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</si>
  <si>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</si>
  <si>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</si>
  <si>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</si>
  <si>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</si>
  <si>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</si>
  <si>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</si>
  <si>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</si>
  <si>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</si>
  <si>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</si>
  <si>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</si>
  <si>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</si>
  <si>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</si>
  <si>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</si>
  <si>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</si>
  <si>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</si>
  <si>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</si>
  <si>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</si>
  <si>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</si>
  <si>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</si>
  <si>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</si>
  <si>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</si>
  <si>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</si>
  <si>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</si>
  <si>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</si>
  <si>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</si>
  <si>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</si>
  <si>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</si>
  <si>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</si>
  <si>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</si>
  <si>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</si>
  <si>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</si>
  <si>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</si>
  <si>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</si>
  <si>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</si>
  <si>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</si>
  <si>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</si>
  <si>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</si>
  <si>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</si>
  <si>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</si>
  <si>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</si>
  <si>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</si>
  <si>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</si>
  <si>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</si>
  <si>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</si>
  <si>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</si>
  <si>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</si>
  <si>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</si>
  <si>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</si>
  <si>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</si>
  <si>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</si>
  <si>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</si>
  <si>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</si>
  <si>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</si>
  <si>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</si>
  <si>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</si>
  <si>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</si>
  <si>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</si>
  <si>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</si>
  <si>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</si>
  <si>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</si>
  <si>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</si>
  <si>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</si>
  <si>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</si>
  <si>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</si>
  <si>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</si>
  <si>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</si>
  <si>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</si>
  <si>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</si>
  <si>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</si>
  <si>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</si>
  <si>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</si>
  <si>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</si>
  <si>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</si>
  <si>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</si>
  <si>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</si>
  <si>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</si>
  <si>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</si>
  <si>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</si>
  <si>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</si>
  <si>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</si>
  <si>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</si>
  <si>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</si>
  <si>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</si>
  <si>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</si>
  <si>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</si>
  <si>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</si>
  <si>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</si>
  <si>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</si>
  <si>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</si>
  <si>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</si>
  <si>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</si>
  <si>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</si>
  <si>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</si>
  <si>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</si>
  <si>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</si>
  <si>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</si>
  <si>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</si>
  <si>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</si>
  <si>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</si>
  <si>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</si>
  <si>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</si>
  <si>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</si>
  <si>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</si>
  <si>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</si>
  <si>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</si>
  <si>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</si>
  <si>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</si>
  <si>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</si>
  <si>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</si>
  <si>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</si>
  <si>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</si>
  <si>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</si>
  <si>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</si>
  <si>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</si>
  <si>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</si>
  <si>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</si>
  <si>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</si>
  <si>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</si>
  <si>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</si>
  <si>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</si>
  <si>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</si>
  <si>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</si>
  <si>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</si>
  <si>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</si>
  <si>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</si>
  <si>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</si>
  <si>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</si>
  <si>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</si>
  <si>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</si>
  <si>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</si>
  <si>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</si>
  <si>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</si>
  <si>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</si>
  <si>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</si>
  <si>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</si>
  <si>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</si>
  <si>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</si>
  <si>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</si>
  <si>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</si>
  <si>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</si>
  <si>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</si>
  <si>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</si>
  <si>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</si>
  <si>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</si>
  <si>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</si>
  <si>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</si>
  <si>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</si>
  <si>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</si>
  <si>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</si>
  <si>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</si>
  <si>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</si>
  <si>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</si>
  <si>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</si>
  <si>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</si>
  <si>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</si>
  <si>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</si>
  <si>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</si>
  <si>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</si>
  <si>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</si>
  <si>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</si>
  <si>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</si>
  <si>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</si>
  <si>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</si>
  <si>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</si>
  <si>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</si>
  <si>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</si>
  <si>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</si>
  <si>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</si>
  <si>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</si>
  <si>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</si>
  <si>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</si>
  <si>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</si>
  <si>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</si>
  <si>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</si>
  <si>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</si>
  <si>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</si>
  <si>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</si>
  <si>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</si>
  <si>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</si>
  <si>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</si>
  <si>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</si>
  <si>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</si>
  <si>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</si>
  <si>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</si>
  <si>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</si>
  <si>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</si>
  <si>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</si>
  <si>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</si>
  <si>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</si>
  <si>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</si>
  <si>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</si>
  <si>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</si>
  <si>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</si>
  <si>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</si>
  <si>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</si>
  <si>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</si>
  <si>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</si>
  <si>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</si>
  <si>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</si>
  <si>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</si>
  <si>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</si>
  <si>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</si>
  <si>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</si>
  <si>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</si>
  <si>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</si>
  <si>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</si>
  <si>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</si>
  <si>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</si>
  <si>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</si>
  <si>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</si>
  <si>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</si>
  <si>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</si>
  <si>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</si>
  <si>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</si>
  <si>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</si>
  <si>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</si>
  <si>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</si>
  <si>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</si>
  <si>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</si>
  <si>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</si>
  <si>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</si>
  <si>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</si>
  <si>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</si>
  <si>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</si>
  <si>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</si>
  <si>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</si>
  <si>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</si>
  <si>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</si>
  <si>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</si>
  <si>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</si>
  <si>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</si>
  <si>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</si>
  <si>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</si>
  <si>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</si>
  <si>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</si>
  <si>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</si>
  <si>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</si>
  <si>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</si>
  <si>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</si>
  <si>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</si>
  <si>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</si>
  <si>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</si>
  <si>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</si>
  <si>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</si>
  <si>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</si>
  <si>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</si>
  <si>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</si>
  <si>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</si>
  <si>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</si>
  <si>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</si>
  <si>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</si>
  <si>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</si>
  <si>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</si>
  <si>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</si>
  <si>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</si>
  <si>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</si>
  <si>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</si>
  <si>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</si>
  <si>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</si>
  <si>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</si>
  <si>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</si>
  <si>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</si>
  <si>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</si>
  <si>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</si>
  <si>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</si>
  <si>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</si>
  <si>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</si>
  <si>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</si>
  <si>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</si>
  <si>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</si>
  <si>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</si>
  <si>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</si>
  <si>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</si>
  <si>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</si>
  <si>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</si>
  <si>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</si>
  <si>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</si>
  <si>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</si>
  <si>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</si>
  <si>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</si>
  <si>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</si>
  <si>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</si>
  <si>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</si>
  <si>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</si>
  <si>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</si>
  <si>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</si>
  <si>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</si>
  <si>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</si>
  <si>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</si>
  <si>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</si>
  <si>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</si>
  <si>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</si>
  <si>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</si>
  <si>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</si>
  <si>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</si>
  <si>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</si>
  <si>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</si>
  <si>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</si>
  <si>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</si>
  <si>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</si>
  <si>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</si>
  <si>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</si>
  <si>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</si>
  <si>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</si>
  <si>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</si>
  <si>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</si>
  <si>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</si>
  <si>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</si>
  <si>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</si>
  <si>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</si>
  <si>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</si>
  <si>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</si>
  <si>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</si>
  <si>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</si>
  <si>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</si>
  <si>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</si>
  <si>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</si>
  <si>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</si>
  <si>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</si>
  <si>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</si>
  <si>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</si>
  <si>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</si>
  <si>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</si>
  <si>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</si>
  <si>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</si>
  <si>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</si>
  <si>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</si>
  <si>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</si>
  <si>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</si>
  <si>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</si>
  <si>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</si>
  <si>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</si>
  <si>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</si>
  <si>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</si>
  <si>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</si>
  <si>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</si>
  <si>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</si>
  <si>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</si>
  <si>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</si>
  <si>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</si>
  <si>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</si>
  <si>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</si>
  <si>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</si>
  <si>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</si>
  <si>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</si>
  <si>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</si>
  <si>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</si>
  <si>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</si>
  <si>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</si>
  <si>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</si>
  <si>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</si>
  <si>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</si>
  <si>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</si>
  <si>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</si>
  <si>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</si>
  <si>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</si>
  <si>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</si>
  <si>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</si>
  <si>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</si>
  <si>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</si>
  <si>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</si>
  <si>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</si>
  <si>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</si>
  <si>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</si>
  <si>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</si>
  <si>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</si>
  <si>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</si>
  <si>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</si>
  <si>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</si>
  <si>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</si>
  <si>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</si>
  <si>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</si>
  <si>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</si>
  <si>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</si>
  <si>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</si>
  <si>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</si>
  <si>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</si>
  <si>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</si>
  <si>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</si>
  <si>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</si>
  <si>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</si>
  <si>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</si>
  <si>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</si>
  <si>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</si>
  <si>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</si>
  <si>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</si>
  <si>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</si>
  <si>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</si>
  <si>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</si>
  <si>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</si>
  <si>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</si>
  <si>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</si>
  <si>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</si>
  <si>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</si>
  <si>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</si>
  <si>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</si>
  <si>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</si>
  <si>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</si>
  <si>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</si>
  <si>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</si>
  <si>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</si>
  <si>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</si>
  <si>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</si>
  <si>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</si>
  <si>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</si>
  <si>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</si>
  <si>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</si>
  <si>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</si>
  <si>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</si>
  <si>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</si>
  <si>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</si>
  <si>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</si>
  <si>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</si>
  <si>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</si>
  <si>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</si>
  <si>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</si>
  <si>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</si>
  <si>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</si>
  <si>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</si>
  <si>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</si>
  <si>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</si>
  <si>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</si>
  <si>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</si>
  <si>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</si>
  <si>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</si>
  <si>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</si>
  <si>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</si>
  <si>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</si>
  <si>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</si>
  <si>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</si>
  <si>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</si>
  <si>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</si>
  <si>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</si>
  <si>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</si>
  <si>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</si>
  <si>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</si>
  <si>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</si>
  <si>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</si>
  <si>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</si>
  <si>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</si>
  <si>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</si>
  <si>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</si>
  <si>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</si>
  <si>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</si>
  <si>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</si>
  <si>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</si>
  <si>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</si>
  <si>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</si>
  <si>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</si>
  <si>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</si>
  <si>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</si>
  <si>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</si>
  <si>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</si>
  <si>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</si>
  <si>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</si>
  <si>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</si>
  <si>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</si>
  <si>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</si>
  <si>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</si>
  <si>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</si>
  <si>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</si>
  <si>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</si>
  <si>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</si>
  <si>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</si>
  <si>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</si>
  <si>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</si>
  <si>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</si>
  <si>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</si>
  <si>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</si>
  <si>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</si>
  <si>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</si>
  <si>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</si>
  <si>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</si>
  <si>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</si>
  <si>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</si>
  <si>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</si>
  <si>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</si>
  <si>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</si>
  <si>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</si>
  <si>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</si>
  <si>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</si>
  <si>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</si>
  <si>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</si>
  <si>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</si>
  <si>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</si>
  <si>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</si>
  <si>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</si>
  <si>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</si>
  <si>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</si>
  <si>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</si>
  <si>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</si>
  <si>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</si>
  <si>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</si>
  <si>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</si>
  <si>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</si>
  <si>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</si>
  <si>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</si>
  <si>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</si>
  <si>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</si>
  <si>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</si>
  <si>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</si>
  <si>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</si>
  <si>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</si>
  <si>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</si>
  <si>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</si>
  <si>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</si>
  <si>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</si>
  <si>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</si>
  <si>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</si>
  <si>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</si>
  <si>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</si>
  <si>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</si>
  <si>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2025 році)</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</si>
  <si>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</si>
  <si>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</si>
  <si>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</si>
  <si>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</si>
  <si>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</si>
  <si>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</si>
  <si>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</si>
  <si>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</si>
  <si>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</si>
  <si>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</si>
  <si>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</si>
  <si>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</si>
  <si>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</si>
  <si>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</si>
  <si>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</si>
  <si>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</si>
  <si>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</si>
  <si>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від  04.02.2025  № 113 )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</si>
</sst>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р_._-;\-* #,##0.00_р_._-;_-* &quot;-&quot;??_р_._-;_-@_-"/>
    <numFmt numFmtId="165" formatCode="_-* #,##0.00_р_._-;\-* #,##0.00_р_._-;_-* \-??_р_._-;_-@_-"/>
  </numFmts>
  <fonts count="35">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2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s>
  <cellStyleXfs count="30">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150">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0" fontId="3" fillId="0" borderId="4"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3" fillId="0" borderId="13" xfId="0" applyNumberFormat="1" applyFont="1" applyFill="1" applyBorder="1" applyAlignment="1">
      <alignment horizontal="right" vertical="top"/>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cellXfs>
  <cellStyles count="30">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12" xfId="29"/>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tabSelected="1" view="pageBreakPreview" topLeftCell="B1" zoomScale="55" zoomScaleNormal="55" zoomScaleSheetLayoutView="55" workbookViewId="0">
      <pane xSplit="1" ySplit="13" topLeftCell="C140" activePane="bottomRight" state="frozen"/>
      <selection activeCell="B1" sqref="B1"/>
      <selection pane="topRight" activeCell="C1" sqref="C1"/>
      <selection pane="bottomLeft" activeCell="B13" sqref="B13"/>
      <selection pane="bottomRight" activeCell="L5" sqref="L5:Q5"/>
    </sheetView>
  </sheetViews>
  <sheetFormatPr defaultColWidth="14.25" defaultRowHeight="15.05" customHeight="1"/>
  <cols>
    <col min="1" max="1" width="3.25" hidden="1" customWidth="1"/>
    <col min="2" max="2" width="19.25" style="89" customWidth="1"/>
    <col min="3" max="4" width="10" style="89" customWidth="1"/>
    <col min="5" max="5" width="63.75" style="89" customWidth="1"/>
    <col min="6" max="6" width="18.875" style="89" customWidth="1"/>
    <col min="7" max="7" width="17.875" style="89" customWidth="1"/>
    <col min="8" max="8" width="17.75" style="89" customWidth="1"/>
    <col min="9" max="9" width="17" style="89" customWidth="1"/>
    <col min="10" max="10" width="17.75" style="89" customWidth="1"/>
    <col min="11" max="11" width="17.25" style="89" customWidth="1"/>
    <col min="12" max="12" width="18.25" style="89" customWidth="1"/>
    <col min="13" max="15" width="15.125" style="89" customWidth="1"/>
    <col min="16" max="16" width="18" style="89" customWidth="1"/>
    <col min="17" max="17" width="19.875" style="89" customWidth="1"/>
    <col min="18" max="18" width="15.875" style="89" customWidth="1"/>
    <col min="19" max="19" width="24.125" style="89" customWidth="1"/>
    <col min="20" max="20" width="19.75" style="89" customWidth="1"/>
    <col min="21" max="21" width="25.75" customWidth="1"/>
    <col min="22" max="22" width="22.25" customWidth="1"/>
    <col min="23" max="26" width="8" customWidth="1"/>
  </cols>
  <sheetData>
    <row r="1" spans="1:26" ht="26.2" customHeight="1">
      <c r="A1" s="3"/>
      <c r="B1" s="23"/>
      <c r="C1" s="23"/>
      <c r="D1" s="23"/>
      <c r="E1" s="23"/>
      <c r="F1" s="23"/>
      <c r="G1" s="23"/>
      <c r="H1" s="23"/>
      <c r="I1" s="23"/>
      <c r="J1" s="23"/>
      <c r="K1" s="129"/>
      <c r="M1" s="144" t="s">
        <v>4</v>
      </c>
      <c r="N1" s="144"/>
      <c r="O1" s="144"/>
      <c r="P1" s="144"/>
      <c r="Q1" s="144"/>
      <c r="R1" s="88"/>
      <c r="S1" s="23"/>
      <c r="T1" s="23"/>
      <c r="U1" s="3"/>
      <c r="V1" s="3"/>
      <c r="W1" s="3"/>
      <c r="X1" s="3"/>
      <c r="Y1" s="3"/>
      <c r="Z1" s="3"/>
    </row>
    <row r="2" spans="1:26" ht="33.75" customHeight="1">
      <c r="A2" s="3"/>
      <c r="B2" s="23"/>
      <c r="C2" s="23"/>
      <c r="D2" s="23"/>
      <c r="E2" s="90"/>
      <c r="F2" s="90"/>
      <c r="G2" s="23"/>
      <c r="H2" s="23"/>
      <c r="I2" s="23"/>
      <c r="J2" s="23"/>
      <c r="K2" s="130"/>
      <c r="M2" s="143" t="s">
        <v>672</v>
      </c>
      <c r="N2" s="143"/>
      <c r="O2" s="143"/>
      <c r="P2" s="143"/>
      <c r="Q2" s="143"/>
      <c r="R2" s="36"/>
      <c r="S2" s="23"/>
      <c r="T2" s="23"/>
      <c r="U2" s="3"/>
      <c r="V2" s="3"/>
      <c r="W2" s="3"/>
      <c r="X2" s="3"/>
      <c r="Y2" s="3"/>
      <c r="Z2" s="3"/>
    </row>
    <row r="3" spans="1:26" s="22" customFormat="1" ht="37.5" customHeight="1">
      <c r="A3" s="3"/>
      <c r="B3" s="23"/>
      <c r="C3" s="23"/>
      <c r="D3" s="23"/>
      <c r="E3" s="90"/>
      <c r="F3" s="90"/>
      <c r="G3" s="23"/>
      <c r="H3" s="23"/>
      <c r="I3" s="23"/>
      <c r="J3" s="23"/>
      <c r="K3" s="130"/>
      <c r="L3" s="89"/>
      <c r="M3" s="145" t="s">
        <v>683</v>
      </c>
      <c r="N3" s="145"/>
      <c r="O3" s="145"/>
      <c r="P3" s="145"/>
      <c r="Q3" s="145"/>
      <c r="R3" s="130"/>
      <c r="S3" s="130"/>
      <c r="T3" s="23"/>
      <c r="U3" s="3"/>
      <c r="V3" s="3"/>
      <c r="W3" s="3"/>
      <c r="X3" s="3"/>
      <c r="Y3" s="3"/>
      <c r="Z3" s="3"/>
    </row>
    <row r="4" spans="1:26" s="12" customFormat="1" ht="17.2" customHeight="1">
      <c r="A4" s="3"/>
      <c r="B4" s="23"/>
      <c r="C4" s="23"/>
      <c r="D4" s="23"/>
      <c r="E4" s="23"/>
      <c r="F4" s="90"/>
      <c r="G4" s="23"/>
      <c r="H4" s="23"/>
      <c r="I4" s="23"/>
      <c r="J4" s="23"/>
      <c r="K4" s="130"/>
      <c r="L4" s="136"/>
      <c r="M4" s="145" t="s">
        <v>687</v>
      </c>
      <c r="N4" s="145"/>
      <c r="O4" s="145"/>
      <c r="P4" s="145"/>
      <c r="Q4" s="145"/>
      <c r="R4" s="130"/>
      <c r="S4" s="130"/>
      <c r="T4" s="23"/>
      <c r="U4" s="3"/>
      <c r="V4" s="3"/>
      <c r="W4" s="3"/>
      <c r="X4" s="3"/>
      <c r="Y4" s="3"/>
      <c r="Z4" s="3"/>
    </row>
    <row r="5" spans="1:26" s="14" customFormat="1" ht="17.2" customHeight="1">
      <c r="A5" s="3"/>
      <c r="B5" s="23"/>
      <c r="C5" s="23"/>
      <c r="D5" s="23"/>
      <c r="E5" s="23" t="s">
        <v>663</v>
      </c>
      <c r="F5" s="23"/>
      <c r="G5" s="23"/>
      <c r="H5" s="23"/>
      <c r="I5" s="23"/>
      <c r="J5" s="23"/>
      <c r="K5" s="130"/>
      <c r="L5" s="145"/>
      <c r="M5" s="145"/>
      <c r="N5" s="145"/>
      <c r="O5" s="145"/>
      <c r="P5" s="145"/>
      <c r="Q5" s="145"/>
      <c r="R5" s="36"/>
      <c r="S5" s="23"/>
      <c r="T5" s="23"/>
      <c r="U5" s="3"/>
      <c r="V5" s="3"/>
      <c r="W5" s="3"/>
      <c r="X5" s="3"/>
      <c r="Y5" s="3"/>
      <c r="Z5" s="3"/>
    </row>
    <row r="6" spans="1:26" ht="40.950000000000003" customHeight="1">
      <c r="A6" s="3"/>
      <c r="B6" s="148" t="s">
        <v>640</v>
      </c>
      <c r="C6" s="148"/>
      <c r="D6" s="148"/>
      <c r="E6" s="148"/>
      <c r="F6" s="148"/>
      <c r="G6" s="148"/>
      <c r="H6" s="148"/>
      <c r="I6" s="148"/>
      <c r="J6" s="148"/>
      <c r="K6" s="148"/>
      <c r="L6" s="148"/>
      <c r="M6" s="148"/>
      <c r="N6" s="148"/>
      <c r="O6" s="148"/>
      <c r="P6" s="148"/>
      <c r="Q6" s="148"/>
      <c r="R6" s="23"/>
      <c r="S6" s="23"/>
      <c r="T6" s="23"/>
      <c r="U6" s="3"/>
      <c r="V6" s="3"/>
      <c r="W6" s="3"/>
      <c r="X6" s="3"/>
      <c r="Y6" s="3"/>
      <c r="Z6" s="3"/>
    </row>
    <row r="7" spans="1:26" s="22" customFormat="1" ht="17.7">
      <c r="A7" s="3"/>
      <c r="B7" s="147" t="s">
        <v>0</v>
      </c>
      <c r="C7" s="147"/>
      <c r="D7" s="147"/>
      <c r="E7" s="147"/>
      <c r="F7" s="147"/>
      <c r="G7" s="147"/>
      <c r="H7" s="147"/>
      <c r="I7" s="147"/>
      <c r="J7" s="147"/>
      <c r="K7" s="147"/>
      <c r="L7" s="147"/>
      <c r="M7" s="147"/>
      <c r="N7" s="147"/>
      <c r="O7" s="147"/>
      <c r="P7" s="147"/>
      <c r="Q7" s="147"/>
      <c r="R7" s="23"/>
      <c r="S7" s="23"/>
      <c r="T7" s="23"/>
      <c r="U7" s="3"/>
      <c r="V7" s="3"/>
      <c r="W7" s="3"/>
      <c r="X7" s="3"/>
      <c r="Y7" s="3"/>
      <c r="Z7" s="3"/>
    </row>
    <row r="8" spans="1:26" ht="19.149999999999999" customHeight="1">
      <c r="A8" s="3"/>
      <c r="B8" s="23"/>
      <c r="C8" s="23"/>
      <c r="D8" s="23"/>
      <c r="E8" s="146"/>
      <c r="F8" s="146"/>
      <c r="G8" s="146"/>
      <c r="H8" s="146"/>
      <c r="I8" s="146"/>
      <c r="J8" s="146"/>
      <c r="K8" s="146"/>
      <c r="L8" s="146"/>
      <c r="M8" s="146"/>
      <c r="N8" s="146"/>
      <c r="O8" s="146"/>
      <c r="P8" s="23"/>
      <c r="Q8" s="23" t="s">
        <v>668</v>
      </c>
      <c r="R8" s="23"/>
      <c r="S8" s="23"/>
      <c r="T8" s="23"/>
      <c r="U8" s="3"/>
      <c r="V8" s="3"/>
      <c r="W8" s="3"/>
      <c r="X8" s="3"/>
      <c r="Y8" s="3"/>
      <c r="Z8" s="3"/>
    </row>
    <row r="9" spans="1:26" ht="19.149999999999999" customHeight="1">
      <c r="A9" s="4"/>
      <c r="B9" s="149" t="s">
        <v>5</v>
      </c>
      <c r="C9" s="149" t="s">
        <v>6</v>
      </c>
      <c r="D9" s="149" t="s">
        <v>7</v>
      </c>
      <c r="E9" s="149" t="s">
        <v>8</v>
      </c>
      <c r="F9" s="137" t="s">
        <v>3</v>
      </c>
      <c r="G9" s="138"/>
      <c r="H9" s="138"/>
      <c r="I9" s="138"/>
      <c r="J9" s="139"/>
      <c r="K9" s="137" t="s">
        <v>2</v>
      </c>
      <c r="L9" s="138"/>
      <c r="M9" s="138"/>
      <c r="N9" s="138"/>
      <c r="O9" s="138"/>
      <c r="P9" s="139"/>
      <c r="Q9" s="140" t="s">
        <v>9</v>
      </c>
      <c r="R9" s="23"/>
      <c r="S9" s="23"/>
      <c r="T9" s="23"/>
      <c r="U9" s="3"/>
      <c r="V9" s="3"/>
      <c r="W9" s="3"/>
      <c r="X9" s="3"/>
      <c r="Y9" s="3"/>
      <c r="Z9" s="3"/>
    </row>
    <row r="10" spans="1:26" ht="19.149999999999999" customHeight="1">
      <c r="A10" s="5"/>
      <c r="B10" s="141"/>
      <c r="C10" s="141"/>
      <c r="D10" s="141"/>
      <c r="E10" s="141"/>
      <c r="F10" s="140" t="s">
        <v>1</v>
      </c>
      <c r="G10" s="140" t="s">
        <v>10</v>
      </c>
      <c r="H10" s="137" t="s">
        <v>11</v>
      </c>
      <c r="I10" s="139"/>
      <c r="J10" s="140" t="s">
        <v>12</v>
      </c>
      <c r="K10" s="140" t="s">
        <v>1</v>
      </c>
      <c r="L10" s="140" t="s">
        <v>13</v>
      </c>
      <c r="M10" s="140" t="s">
        <v>10</v>
      </c>
      <c r="N10" s="137" t="s">
        <v>11</v>
      </c>
      <c r="O10" s="139"/>
      <c r="P10" s="140" t="s">
        <v>12</v>
      </c>
      <c r="Q10" s="141"/>
      <c r="R10" s="23"/>
      <c r="S10" s="23"/>
      <c r="T10" s="23"/>
      <c r="U10" s="3"/>
      <c r="V10" s="3"/>
      <c r="W10" s="3"/>
      <c r="X10" s="3"/>
      <c r="Y10" s="3"/>
      <c r="Z10" s="3"/>
    </row>
    <row r="11" spans="1:26" ht="19.149999999999999" customHeight="1">
      <c r="A11" s="6"/>
      <c r="B11" s="141"/>
      <c r="C11" s="141"/>
      <c r="D11" s="141"/>
      <c r="E11" s="141"/>
      <c r="F11" s="141"/>
      <c r="G11" s="141"/>
      <c r="H11" s="140" t="s">
        <v>14</v>
      </c>
      <c r="I11" s="140" t="s">
        <v>15</v>
      </c>
      <c r="J11" s="141"/>
      <c r="K11" s="141"/>
      <c r="L11" s="141"/>
      <c r="M11" s="141"/>
      <c r="N11" s="140" t="s">
        <v>14</v>
      </c>
      <c r="O11" s="140" t="s">
        <v>15</v>
      </c>
      <c r="P11" s="141"/>
      <c r="Q11" s="141"/>
      <c r="R11" s="23"/>
      <c r="S11" s="23"/>
      <c r="T11" s="23"/>
      <c r="U11" s="3"/>
      <c r="V11" s="3"/>
      <c r="W11" s="3"/>
      <c r="X11" s="3"/>
      <c r="Y11" s="3"/>
      <c r="Z11" s="3"/>
    </row>
    <row r="12" spans="1:26" ht="49.95" customHeight="1">
      <c r="A12" s="3"/>
      <c r="B12" s="142"/>
      <c r="C12" s="142"/>
      <c r="D12" s="142"/>
      <c r="E12" s="142"/>
      <c r="F12" s="142"/>
      <c r="G12" s="142"/>
      <c r="H12" s="142"/>
      <c r="I12" s="142"/>
      <c r="J12" s="142"/>
      <c r="K12" s="142"/>
      <c r="L12" s="142"/>
      <c r="M12" s="142"/>
      <c r="N12" s="142"/>
      <c r="O12" s="142"/>
      <c r="P12" s="142"/>
      <c r="Q12" s="142"/>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49999999999997" customHeight="1">
      <c r="A14" s="3"/>
      <c r="B14" s="15" t="s">
        <v>16</v>
      </c>
      <c r="C14" s="19"/>
      <c r="D14" s="19"/>
      <c r="E14" s="43" t="s">
        <v>17</v>
      </c>
      <c r="F14" s="25">
        <f t="shared" ref="F14:P14" si="0">F15</f>
        <v>65985000</v>
      </c>
      <c r="G14" s="25">
        <f t="shared" si="0"/>
        <v>65985000</v>
      </c>
      <c r="H14" s="25">
        <f t="shared" si="0"/>
        <v>44650000</v>
      </c>
      <c r="I14" s="25">
        <f t="shared" si="0"/>
        <v>1740000</v>
      </c>
      <c r="J14" s="25">
        <f t="shared" si="0"/>
        <v>0</v>
      </c>
      <c r="K14" s="25">
        <f t="shared" si="0"/>
        <v>13383000</v>
      </c>
      <c r="L14" s="25">
        <f t="shared" si="0"/>
        <v>13383000</v>
      </c>
      <c r="M14" s="25">
        <f t="shared" si="0"/>
        <v>0</v>
      </c>
      <c r="N14" s="25">
        <f t="shared" si="0"/>
        <v>0</v>
      </c>
      <c r="O14" s="25">
        <f t="shared" si="0"/>
        <v>0</v>
      </c>
      <c r="P14" s="25">
        <f t="shared" si="0"/>
        <v>13383000</v>
      </c>
      <c r="Q14" s="25">
        <f>F14+K14</f>
        <v>79368000</v>
      </c>
      <c r="R14" s="23"/>
      <c r="S14" s="23"/>
      <c r="T14" s="23"/>
      <c r="U14" s="3"/>
      <c r="V14" s="3"/>
      <c r="W14" s="3"/>
      <c r="X14" s="3"/>
      <c r="Y14" s="3"/>
      <c r="Z14" s="3"/>
    </row>
    <row r="15" spans="1:26" ht="37.5" customHeight="1">
      <c r="A15" s="3"/>
      <c r="B15" s="15" t="s">
        <v>18</v>
      </c>
      <c r="C15" s="19"/>
      <c r="D15" s="19"/>
      <c r="E15" s="43" t="s">
        <v>17</v>
      </c>
      <c r="F15" s="25">
        <f t="shared" ref="F15:Q15" si="1">F16+F18+F28+F34</f>
        <v>65985000</v>
      </c>
      <c r="G15" s="25">
        <f t="shared" si="1"/>
        <v>65985000</v>
      </c>
      <c r="H15" s="25">
        <f t="shared" si="1"/>
        <v>44650000</v>
      </c>
      <c r="I15" s="25">
        <f t="shared" si="1"/>
        <v>1740000</v>
      </c>
      <c r="J15" s="25">
        <f t="shared" si="1"/>
        <v>0</v>
      </c>
      <c r="K15" s="25">
        <f t="shared" si="1"/>
        <v>13383000</v>
      </c>
      <c r="L15" s="25">
        <f t="shared" si="1"/>
        <v>13383000</v>
      </c>
      <c r="M15" s="25">
        <f t="shared" si="1"/>
        <v>0</v>
      </c>
      <c r="N15" s="25">
        <f t="shared" si="1"/>
        <v>0</v>
      </c>
      <c r="O15" s="25">
        <f t="shared" si="1"/>
        <v>0</v>
      </c>
      <c r="P15" s="25">
        <f t="shared" si="1"/>
        <v>13383000</v>
      </c>
      <c r="Q15" s="25">
        <f t="shared" si="1"/>
        <v>79368000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644</v>
      </c>
      <c r="U16" s="3"/>
      <c r="V16" s="3"/>
      <c r="W16" s="3"/>
      <c r="X16" s="3"/>
      <c r="Y16" s="3"/>
      <c r="Z16" s="3"/>
    </row>
    <row r="17" spans="1:26" ht="31.95"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641</v>
      </c>
      <c r="T17" s="99" t="s">
        <v>642</v>
      </c>
      <c r="U17" s="99" t="s">
        <v>643</v>
      </c>
      <c r="V17" s="3"/>
      <c r="W17" s="3"/>
      <c r="X17" s="3"/>
      <c r="Y17" s="3"/>
      <c r="Z17" s="3"/>
    </row>
    <row r="18" spans="1:26" ht="25.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G17+G39+G73+G92+G128+G138+G159+G182+G248+G264+G272+G289+G285</f>
        <v>145680800</v>
      </c>
      <c r="T18" s="100">
        <f>H17+H39+H73+H92+H128+H138+H159+H182+H248+H264+H272+H289+H285</f>
        <v>111616000</v>
      </c>
      <c r="U18" s="100">
        <f>I17+I39+I73+I92+I128+I138+I159+I182+I248+I264+I272+I289+I285</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5"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5"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49999999999997"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49999999999997"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7.95"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5"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7.7" hidden="1">
      <c r="A34" s="23"/>
      <c r="B34" s="15" t="s">
        <v>74</v>
      </c>
      <c r="C34" s="15" t="s">
        <v>75</v>
      </c>
      <c r="D34" s="17"/>
      <c r="E34" s="49" t="s">
        <v>76</v>
      </c>
      <c r="F34" s="25">
        <f t="shared" ref="F34:Q34" si="16">F35</f>
        <v>0</v>
      </c>
      <c r="G34" s="25">
        <f t="shared" si="16"/>
        <v>0</v>
      </c>
      <c r="H34" s="25">
        <f t="shared" si="16"/>
        <v>0</v>
      </c>
      <c r="I34" s="25">
        <f t="shared" si="16"/>
        <v>0</v>
      </c>
      <c r="J34" s="25">
        <f t="shared" si="16"/>
        <v>0</v>
      </c>
      <c r="K34" s="25">
        <f t="shared" si="16"/>
        <v>0</v>
      </c>
      <c r="L34" s="25">
        <f t="shared" si="16"/>
        <v>0</v>
      </c>
      <c r="M34" s="25">
        <f t="shared" si="16"/>
        <v>0</v>
      </c>
      <c r="N34" s="25">
        <f t="shared" si="16"/>
        <v>0</v>
      </c>
      <c r="O34" s="25">
        <f t="shared" si="16"/>
        <v>0</v>
      </c>
      <c r="P34" s="25">
        <f t="shared" si="16"/>
        <v>0</v>
      </c>
      <c r="Q34" s="25">
        <f t="shared" si="16"/>
        <v>0</v>
      </c>
      <c r="R34" s="23"/>
      <c r="S34" s="23"/>
      <c r="T34" s="23"/>
      <c r="U34" s="3"/>
      <c r="V34" s="3"/>
      <c r="W34" s="3"/>
      <c r="X34" s="3"/>
      <c r="Y34" s="3"/>
      <c r="Z34" s="3"/>
    </row>
    <row r="35" spans="1:26" ht="53.2" customHeight="1">
      <c r="A35" s="23"/>
      <c r="B35" s="15" t="s">
        <v>77</v>
      </c>
      <c r="C35" s="15" t="s">
        <v>78</v>
      </c>
      <c r="D35" s="17" t="s">
        <v>79</v>
      </c>
      <c r="E35" s="47" t="s">
        <v>80</v>
      </c>
      <c r="F35" s="26">
        <f>G35+J35</f>
        <v>0</v>
      </c>
      <c r="G35" s="26"/>
      <c r="H35" s="26">
        <v>0</v>
      </c>
      <c r="I35" s="26">
        <v>0</v>
      </c>
      <c r="J35" s="26">
        <v>0</v>
      </c>
      <c r="K35" s="26">
        <f>M35+P35</f>
        <v>0</v>
      </c>
      <c r="L35" s="26"/>
      <c r="M35" s="26">
        <v>0</v>
      </c>
      <c r="N35" s="26">
        <v>0</v>
      </c>
      <c r="O35" s="26">
        <v>0</v>
      </c>
      <c r="P35" s="26"/>
      <c r="Q35" s="26">
        <f t="shared" ref="Q35:Q36" si="17">F35+K35</f>
        <v>0</v>
      </c>
      <c r="R35" s="23"/>
      <c r="S35" s="23"/>
      <c r="T35" s="23"/>
      <c r="U35" s="3"/>
      <c r="V35" s="3"/>
      <c r="W35" s="3"/>
      <c r="X35" s="3"/>
      <c r="Y35" s="3"/>
      <c r="Z35" s="3"/>
    </row>
    <row r="36" spans="1:26" ht="49.95" customHeight="1">
      <c r="A36" s="3"/>
      <c r="B36" s="15" t="s">
        <v>81</v>
      </c>
      <c r="C36" s="19"/>
      <c r="D36" s="50"/>
      <c r="E36" s="43" t="s">
        <v>82</v>
      </c>
      <c r="F36" s="25">
        <f t="shared" ref="F36:P36" si="18">F37</f>
        <v>326138021</v>
      </c>
      <c r="G36" s="25">
        <f t="shared" si="18"/>
        <v>326138021</v>
      </c>
      <c r="H36" s="25">
        <f t="shared" si="18"/>
        <v>207240770</v>
      </c>
      <c r="I36" s="25">
        <f t="shared" si="18"/>
        <v>55545000</v>
      </c>
      <c r="J36" s="25">
        <f t="shared" si="18"/>
        <v>0</v>
      </c>
      <c r="K36" s="25">
        <f t="shared" si="18"/>
        <v>1070000</v>
      </c>
      <c r="L36" s="25">
        <f t="shared" si="18"/>
        <v>0</v>
      </c>
      <c r="M36" s="25">
        <f t="shared" si="18"/>
        <v>1070000</v>
      </c>
      <c r="N36" s="25">
        <f t="shared" si="18"/>
        <v>0</v>
      </c>
      <c r="O36" s="25">
        <f t="shared" si="18"/>
        <v>0</v>
      </c>
      <c r="P36" s="25">
        <f t="shared" si="18"/>
        <v>0</v>
      </c>
      <c r="Q36" s="25">
        <f t="shared" si="17"/>
        <v>327208021</v>
      </c>
      <c r="R36" s="23"/>
      <c r="S36" s="23"/>
      <c r="T36" s="23"/>
      <c r="U36" s="3"/>
      <c r="V36" s="3"/>
      <c r="W36" s="3"/>
      <c r="X36" s="3"/>
      <c r="Y36" s="3"/>
      <c r="Z36" s="3"/>
    </row>
    <row r="37" spans="1:26" ht="50.4" customHeight="1">
      <c r="A37" s="3"/>
      <c r="B37" s="15" t="s">
        <v>83</v>
      </c>
      <c r="C37" s="15"/>
      <c r="D37" s="15"/>
      <c r="E37" s="43" t="s">
        <v>82</v>
      </c>
      <c r="F37" s="25">
        <f t="shared" ref="F37:Q37" si="19">F38+F40+F67</f>
        <v>326138021</v>
      </c>
      <c r="G37" s="25">
        <f t="shared" si="19"/>
        <v>326138021</v>
      </c>
      <c r="H37" s="25">
        <f t="shared" si="19"/>
        <v>207240770</v>
      </c>
      <c r="I37" s="25">
        <f t="shared" si="19"/>
        <v>55545000</v>
      </c>
      <c r="J37" s="25">
        <f t="shared" si="19"/>
        <v>0</v>
      </c>
      <c r="K37" s="25">
        <f t="shared" si="19"/>
        <v>1070000</v>
      </c>
      <c r="L37" s="25">
        <f t="shared" si="19"/>
        <v>0</v>
      </c>
      <c r="M37" s="25">
        <f t="shared" si="19"/>
        <v>1070000</v>
      </c>
      <c r="N37" s="25">
        <f t="shared" si="19"/>
        <v>0</v>
      </c>
      <c r="O37" s="25">
        <f t="shared" si="19"/>
        <v>0</v>
      </c>
      <c r="P37" s="25">
        <f t="shared" si="19"/>
        <v>0</v>
      </c>
      <c r="Q37" s="25">
        <f t="shared" si="19"/>
        <v>327208021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3" customHeight="1">
      <c r="A40" s="3"/>
      <c r="B40" s="15" t="s">
        <v>86</v>
      </c>
      <c r="C40" s="15" t="s">
        <v>87</v>
      </c>
      <c r="D40" s="51"/>
      <c r="E40" s="52" t="s">
        <v>88</v>
      </c>
      <c r="F40" s="25">
        <f>F41+F42+F44+F48+F49+F50+F53+F57+F58+F61+F64+F65+F46+F66</f>
        <v>308184521</v>
      </c>
      <c r="G40" s="25">
        <f t="shared" ref="G40:Q40" si="22">G41+G42+G44+G48+G49+G50+G53+G57+G58+G61+G64+G65+G46+G66</f>
        <v>308184521</v>
      </c>
      <c r="H40" s="25">
        <f t="shared" si="22"/>
        <v>200592770</v>
      </c>
      <c r="I40" s="25">
        <f t="shared" si="22"/>
        <v>50695000</v>
      </c>
      <c r="J40" s="25">
        <f t="shared" si="22"/>
        <v>0</v>
      </c>
      <c r="K40" s="25">
        <f t="shared" si="22"/>
        <v>1070000</v>
      </c>
      <c r="L40" s="25">
        <f t="shared" si="22"/>
        <v>0</v>
      </c>
      <c r="M40" s="25">
        <f t="shared" si="22"/>
        <v>1070000</v>
      </c>
      <c r="N40" s="25">
        <f t="shared" si="22"/>
        <v>0</v>
      </c>
      <c r="O40" s="25">
        <f t="shared" si="22"/>
        <v>0</v>
      </c>
      <c r="P40" s="25">
        <f t="shared" si="22"/>
        <v>0</v>
      </c>
      <c r="Q40" s="25">
        <f t="shared" si="22"/>
        <v>309254521</v>
      </c>
      <c r="R40" s="23"/>
      <c r="S40" s="23"/>
      <c r="T40" s="23"/>
      <c r="U40" s="3"/>
      <c r="V40" s="3"/>
      <c r="W40" s="3"/>
      <c r="X40" s="3"/>
      <c r="Y40" s="3"/>
      <c r="Z40" s="3"/>
    </row>
    <row r="41" spans="1:26" ht="23.25" customHeight="1">
      <c r="A41" s="3"/>
      <c r="B41" s="41" t="s">
        <v>89</v>
      </c>
      <c r="C41" s="41" t="s">
        <v>90</v>
      </c>
      <c r="D41" s="21" t="s">
        <v>91</v>
      </c>
      <c r="E41" s="44" t="s">
        <v>92</v>
      </c>
      <c r="F41" s="26">
        <f t="shared" ref="F41:F49" si="23">G41+J41</f>
        <v>92120621</v>
      </c>
      <c r="G41" s="26">
        <f>60852000+5661121+25737500-130000</f>
        <v>92120621</v>
      </c>
      <c r="H41" s="26">
        <f>30000000+25737500</f>
        <v>55737500</v>
      </c>
      <c r="I41" s="26">
        <v>18327000</v>
      </c>
      <c r="J41" s="26"/>
      <c r="K41" s="26">
        <f>M41+P41</f>
        <v>515000</v>
      </c>
      <c r="L41" s="26"/>
      <c r="M41" s="26">
        <v>515000</v>
      </c>
      <c r="N41" s="26"/>
      <c r="O41" s="26"/>
      <c r="P41" s="26"/>
      <c r="Q41" s="25">
        <f>F41+K41</f>
        <v>92635621</v>
      </c>
      <c r="R41" s="23"/>
      <c r="S41" s="23"/>
      <c r="T41" s="23"/>
      <c r="U41" s="3"/>
      <c r="V41" s="3"/>
      <c r="W41" s="3"/>
      <c r="X41" s="3"/>
      <c r="Y41" s="3"/>
      <c r="Z41" s="3"/>
    </row>
    <row r="42" spans="1:26" ht="35.200000000000003" customHeight="1">
      <c r="A42" s="3"/>
      <c r="B42" s="41" t="s">
        <v>93</v>
      </c>
      <c r="C42" s="41" t="s">
        <v>94</v>
      </c>
      <c r="D42" s="21"/>
      <c r="E42" s="44" t="s">
        <v>95</v>
      </c>
      <c r="F42" s="26">
        <f t="shared" si="23"/>
        <v>68177000</v>
      </c>
      <c r="G42" s="26">
        <f t="shared" ref="G42:Q42" si="24">G43</f>
        <v>68177000</v>
      </c>
      <c r="H42" s="26">
        <f t="shared" si="24"/>
        <v>25000000</v>
      </c>
      <c r="I42" s="26">
        <f t="shared" si="24"/>
        <v>31520000</v>
      </c>
      <c r="J42" s="26">
        <f t="shared" si="24"/>
        <v>0</v>
      </c>
      <c r="K42" s="26">
        <f t="shared" si="24"/>
        <v>515000</v>
      </c>
      <c r="L42" s="26">
        <f t="shared" si="24"/>
        <v>0</v>
      </c>
      <c r="M42" s="26">
        <f t="shared" si="24"/>
        <v>515000</v>
      </c>
      <c r="N42" s="26">
        <f t="shared" si="24"/>
        <v>0</v>
      </c>
      <c r="O42" s="26">
        <f t="shared" si="24"/>
        <v>0</v>
      </c>
      <c r="P42" s="26">
        <f t="shared" si="24"/>
        <v>0</v>
      </c>
      <c r="Q42" s="25">
        <f t="shared" si="24"/>
        <v>68692000</v>
      </c>
      <c r="R42" s="23"/>
      <c r="S42" s="23"/>
      <c r="T42" s="23"/>
      <c r="U42" s="3"/>
      <c r="V42" s="3"/>
      <c r="W42" s="3"/>
      <c r="X42" s="3"/>
      <c r="Y42" s="3"/>
      <c r="Z42" s="3"/>
    </row>
    <row r="43" spans="1:26" ht="32.25" customHeight="1">
      <c r="A43" s="3"/>
      <c r="B43" s="53" t="s">
        <v>96</v>
      </c>
      <c r="C43" s="54" t="s">
        <v>97</v>
      </c>
      <c r="D43" s="55" t="s">
        <v>98</v>
      </c>
      <c r="E43" s="56" t="s">
        <v>99</v>
      </c>
      <c r="F43" s="28">
        <f t="shared" si="23"/>
        <v>68177000</v>
      </c>
      <c r="G43" s="28">
        <v>68177000</v>
      </c>
      <c r="H43" s="28">
        <v>25000000</v>
      </c>
      <c r="I43" s="28">
        <v>31520000</v>
      </c>
      <c r="J43" s="28"/>
      <c r="K43" s="28">
        <f>M43+P43</f>
        <v>515000</v>
      </c>
      <c r="L43" s="28"/>
      <c r="M43" s="28">
        <v>515000</v>
      </c>
      <c r="N43" s="28"/>
      <c r="O43" s="28"/>
      <c r="P43" s="28"/>
      <c r="Q43" s="29">
        <f>F43+K43</f>
        <v>68692000</v>
      </c>
      <c r="R43" s="23"/>
      <c r="S43" s="23"/>
      <c r="T43" s="23"/>
      <c r="U43" s="3"/>
      <c r="V43" s="3"/>
      <c r="W43" s="3"/>
      <c r="X43" s="3"/>
      <c r="Y43" s="3"/>
      <c r="Z43" s="3"/>
    </row>
    <row r="44" spans="1:26" ht="30.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05.4" hidden="1">
      <c r="A46" s="3"/>
      <c r="B46" s="41" t="s">
        <v>622</v>
      </c>
      <c r="C46" s="41" t="s">
        <v>273</v>
      </c>
      <c r="D46" s="41"/>
      <c r="E46" s="44" t="s">
        <v>623</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0.45" hidden="1">
      <c r="A47" s="3"/>
      <c r="B47" s="53" t="s">
        <v>619</v>
      </c>
      <c r="C47" s="54" t="s">
        <v>621</v>
      </c>
      <c r="D47" s="57" t="s">
        <v>98</v>
      </c>
      <c r="E47" s="56" t="s">
        <v>620</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99999999999997" customHeight="1">
      <c r="A48" s="3"/>
      <c r="B48" s="41" t="s">
        <v>106</v>
      </c>
      <c r="C48" s="41" t="s">
        <v>107</v>
      </c>
      <c r="D48" s="21" t="s">
        <v>108</v>
      </c>
      <c r="E48" s="44" t="s">
        <v>109</v>
      </c>
      <c r="F48" s="26">
        <f t="shared" si="23"/>
        <v>4751000</v>
      </c>
      <c r="G48" s="26">
        <v>4751000</v>
      </c>
      <c r="H48" s="26">
        <f>4000000-700000</f>
        <v>3300000</v>
      </c>
      <c r="I48" s="26">
        <v>530000</v>
      </c>
      <c r="J48" s="26"/>
      <c r="K48" s="26">
        <f t="shared" si="27"/>
        <v>40000</v>
      </c>
      <c r="L48" s="26"/>
      <c r="M48" s="26">
        <v>40000</v>
      </c>
      <c r="N48" s="26"/>
      <c r="O48" s="26"/>
      <c r="P48" s="26"/>
      <c r="Q48" s="25">
        <f t="shared" si="28"/>
        <v>4791000</v>
      </c>
      <c r="R48" s="23"/>
      <c r="S48" s="23"/>
      <c r="T48" s="23"/>
      <c r="U48" s="3"/>
      <c r="V48" s="3"/>
      <c r="W48" s="3"/>
      <c r="X48" s="3"/>
      <c r="Y48" s="3"/>
      <c r="Z48" s="3"/>
    </row>
    <row r="49" spans="1:26" ht="34.549999999999997"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8"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671</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0.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0.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5.3"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0.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0.25"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5.2"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5.2"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0.25"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0.25"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678</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0.9"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5.2">
      <c r="A66" s="3"/>
      <c r="B66" s="41" t="s">
        <v>679</v>
      </c>
      <c r="C66" s="54" t="s">
        <v>681</v>
      </c>
      <c r="D66" s="57" t="s">
        <v>119</v>
      </c>
      <c r="E66" s="47" t="s">
        <v>680</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5"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59219120</v>
      </c>
      <c r="G70" s="25">
        <f t="shared" si="47"/>
        <v>59219120</v>
      </c>
      <c r="H70" s="25">
        <f t="shared" si="47"/>
        <v>13806700</v>
      </c>
      <c r="I70" s="25">
        <f t="shared" si="47"/>
        <v>22861000</v>
      </c>
      <c r="J70" s="25">
        <f t="shared" si="47"/>
        <v>0</v>
      </c>
      <c r="K70" s="25">
        <f t="shared" si="47"/>
        <v>4405100</v>
      </c>
      <c r="L70" s="25">
        <f t="shared" si="47"/>
        <v>4405100</v>
      </c>
      <c r="M70" s="25">
        <f t="shared" si="47"/>
        <v>0</v>
      </c>
      <c r="N70" s="25">
        <f t="shared" si="47"/>
        <v>0</v>
      </c>
      <c r="O70" s="25">
        <f t="shared" si="47"/>
        <v>0</v>
      </c>
      <c r="P70" s="25">
        <f t="shared" si="47"/>
        <v>4405100</v>
      </c>
      <c r="Q70" s="25">
        <f t="shared" si="46"/>
        <v>63624220</v>
      </c>
      <c r="R70" s="23"/>
      <c r="S70" s="23"/>
      <c r="T70" s="23"/>
      <c r="U70" s="3"/>
      <c r="V70" s="3"/>
      <c r="W70" s="3"/>
      <c r="X70" s="3"/>
      <c r="Y70" s="3"/>
      <c r="Z70" s="3"/>
    </row>
    <row r="71" spans="1:26" ht="56.95" customHeight="1">
      <c r="A71" s="3"/>
      <c r="B71" s="15" t="s">
        <v>168</v>
      </c>
      <c r="C71" s="41"/>
      <c r="D71" s="41"/>
      <c r="E71" s="43" t="s">
        <v>167</v>
      </c>
      <c r="F71" s="25">
        <f t="shared" ref="F71:Q71" si="48">F72+F74+F86</f>
        <v>59219120</v>
      </c>
      <c r="G71" s="25">
        <f t="shared" si="48"/>
        <v>59219120</v>
      </c>
      <c r="H71" s="25">
        <f t="shared" si="48"/>
        <v>13806700</v>
      </c>
      <c r="I71" s="25">
        <f t="shared" si="48"/>
        <v>22861000</v>
      </c>
      <c r="J71" s="25">
        <f t="shared" si="48"/>
        <v>0</v>
      </c>
      <c r="K71" s="25">
        <f t="shared" si="48"/>
        <v>4405100</v>
      </c>
      <c r="L71" s="25">
        <f t="shared" si="48"/>
        <v>4405100</v>
      </c>
      <c r="M71" s="25">
        <f t="shared" si="48"/>
        <v>0</v>
      </c>
      <c r="N71" s="25">
        <f t="shared" si="48"/>
        <v>0</v>
      </c>
      <c r="O71" s="25">
        <f t="shared" si="48"/>
        <v>0</v>
      </c>
      <c r="P71" s="25">
        <f t="shared" si="48"/>
        <v>4405100</v>
      </c>
      <c r="Q71" s="25">
        <f t="shared" si="48"/>
        <v>63624220</v>
      </c>
      <c r="R71" s="23"/>
      <c r="S71" s="23"/>
      <c r="T71" s="23"/>
      <c r="U71" s="3"/>
      <c r="V71" s="3"/>
      <c r="W71" s="3"/>
      <c r="X71" s="3"/>
      <c r="Y71" s="3"/>
      <c r="Z71" s="3"/>
    </row>
    <row r="72" spans="1:26" ht="24.05"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049999999999997"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54209920</v>
      </c>
      <c r="G74" s="25">
        <f t="shared" si="51"/>
        <v>54209920</v>
      </c>
      <c r="H74" s="25">
        <f t="shared" si="51"/>
        <v>12099200</v>
      </c>
      <c r="I74" s="25">
        <f t="shared" si="51"/>
        <v>19961000</v>
      </c>
      <c r="J74" s="25">
        <f t="shared" si="51"/>
        <v>0</v>
      </c>
      <c r="K74" s="25">
        <f t="shared" si="51"/>
        <v>4405100</v>
      </c>
      <c r="L74" s="25">
        <f t="shared" si="51"/>
        <v>4405100</v>
      </c>
      <c r="M74" s="25">
        <f t="shared" si="51"/>
        <v>0</v>
      </c>
      <c r="N74" s="25">
        <f t="shared" si="51"/>
        <v>0</v>
      </c>
      <c r="O74" s="25">
        <f t="shared" si="51"/>
        <v>0</v>
      </c>
      <c r="P74" s="25">
        <f t="shared" si="51"/>
        <v>4405100</v>
      </c>
      <c r="Q74" s="25">
        <f t="shared" si="51"/>
        <v>58615020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f>
        <v>7663500</v>
      </c>
      <c r="I75" s="103">
        <f>15042000-900000</f>
        <v>14142000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8" customHeight="1">
      <c r="A77" s="3"/>
      <c r="B77" s="41" t="s">
        <v>182</v>
      </c>
      <c r="C77" s="41" t="s">
        <v>183</v>
      </c>
      <c r="D77" s="41"/>
      <c r="E77" s="47" t="s">
        <v>184</v>
      </c>
      <c r="F77" s="26">
        <f t="shared" ref="F77:P77" si="56">F78</f>
        <v>6530000</v>
      </c>
      <c r="G77" s="26">
        <f t="shared" si="56"/>
        <v>6530000</v>
      </c>
      <c r="H77" s="26">
        <f t="shared" si="56"/>
        <v>755700</v>
      </c>
      <c r="I77" s="26">
        <f t="shared" si="56"/>
        <v>4740000</v>
      </c>
      <c r="J77" s="26">
        <f t="shared" si="56"/>
        <v>0</v>
      </c>
      <c r="K77" s="26">
        <f t="shared" si="56"/>
        <v>405100</v>
      </c>
      <c r="L77" s="26">
        <f t="shared" si="56"/>
        <v>405100</v>
      </c>
      <c r="M77" s="26">
        <f t="shared" si="56"/>
        <v>0</v>
      </c>
      <c r="N77" s="26">
        <f t="shared" si="56"/>
        <v>0</v>
      </c>
      <c r="O77" s="26">
        <f t="shared" si="56"/>
        <v>0</v>
      </c>
      <c r="P77" s="26">
        <f t="shared" si="56"/>
        <v>405100</v>
      </c>
      <c r="Q77" s="25">
        <f t="shared" si="55"/>
        <v>6935100</v>
      </c>
      <c r="R77" s="23"/>
      <c r="S77" s="23"/>
      <c r="T77" s="23"/>
      <c r="U77" s="3"/>
      <c r="V77" s="3"/>
      <c r="W77" s="3"/>
      <c r="X77" s="3"/>
      <c r="Y77" s="3"/>
      <c r="Z77" s="3"/>
    </row>
    <row r="78" spans="1:26" ht="50.4" customHeight="1">
      <c r="A78" s="3"/>
      <c r="B78" s="62" t="s">
        <v>185</v>
      </c>
      <c r="C78" s="54" t="s">
        <v>186</v>
      </c>
      <c r="D78" s="62" t="s">
        <v>187</v>
      </c>
      <c r="E78" s="63" t="s">
        <v>188</v>
      </c>
      <c r="F78" s="32">
        <f t="shared" ref="F78:F81" si="57">G78+J78</f>
        <v>6530000</v>
      </c>
      <c r="G78" s="32">
        <v>6530000</v>
      </c>
      <c r="H78" s="32">
        <v>755700</v>
      </c>
      <c r="I78" s="32">
        <v>4740000</v>
      </c>
      <c r="J78" s="32"/>
      <c r="K78" s="102">
        <f>M78+P78</f>
        <v>405100</v>
      </c>
      <c r="L78" s="102">
        <v>405100</v>
      </c>
      <c r="M78" s="103"/>
      <c r="N78" s="103"/>
      <c r="O78" s="103"/>
      <c r="P78" s="102">
        <f>L78</f>
        <v>405100</v>
      </c>
      <c r="Q78" s="131">
        <f t="shared" si="55"/>
        <v>6935100</v>
      </c>
      <c r="R78" s="23"/>
      <c r="S78" s="23"/>
      <c r="T78" s="23"/>
      <c r="U78" s="3"/>
      <c r="V78" s="3"/>
      <c r="W78" s="3"/>
      <c r="X78" s="3"/>
      <c r="Y78" s="3"/>
      <c r="Z78" s="3"/>
    </row>
    <row r="79" spans="1:26" ht="24.75" customHeight="1">
      <c r="A79" s="3"/>
      <c r="B79" s="41" t="s">
        <v>189</v>
      </c>
      <c r="C79" s="41" t="s">
        <v>190</v>
      </c>
      <c r="D79" s="54"/>
      <c r="E79" s="47" t="s">
        <v>191</v>
      </c>
      <c r="F79" s="26">
        <f t="shared" si="57"/>
        <v>11799000</v>
      </c>
      <c r="G79" s="26">
        <f t="shared" ref="G79:K79" si="58">G80+G81</f>
        <v>11799000</v>
      </c>
      <c r="H79" s="26">
        <f t="shared" si="58"/>
        <v>3200000</v>
      </c>
      <c r="I79" s="26">
        <f t="shared" si="58"/>
        <v>135000</v>
      </c>
      <c r="J79" s="26">
        <f t="shared" si="58"/>
        <v>0</v>
      </c>
      <c r="K79" s="26">
        <f t="shared" si="58"/>
        <v>0</v>
      </c>
      <c r="L79" s="28"/>
      <c r="M79" s="28"/>
      <c r="N79" s="28"/>
      <c r="O79" s="28"/>
      <c r="P79" s="28"/>
      <c r="Q79" s="25">
        <f t="shared" si="55"/>
        <v>11799000</v>
      </c>
      <c r="R79" s="23"/>
      <c r="S79" s="23"/>
      <c r="T79" s="23"/>
      <c r="U79" s="3"/>
      <c r="V79" s="3"/>
      <c r="W79" s="3"/>
      <c r="X79" s="3"/>
      <c r="Y79" s="3"/>
      <c r="Z79" s="3"/>
    </row>
    <row r="80" spans="1:26" ht="70.5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31">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7700000</v>
      </c>
      <c r="G81" s="32">
        <v>7700000</v>
      </c>
      <c r="H81" s="32"/>
      <c r="I81" s="32"/>
      <c r="J81" s="32"/>
      <c r="K81" s="32">
        <f t="shared" si="59"/>
        <v>0</v>
      </c>
      <c r="L81" s="32"/>
      <c r="M81" s="32"/>
      <c r="N81" s="32"/>
      <c r="O81" s="32"/>
      <c r="P81" s="32"/>
      <c r="Q81" s="131">
        <f t="shared" si="55"/>
        <v>7700000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05"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31">
        <f t="shared" ref="Q83:Q85" si="63">F83+K83</f>
        <v>210000</v>
      </c>
      <c r="R83" s="23"/>
      <c r="S83" s="23"/>
      <c r="T83" s="23"/>
      <c r="U83" s="3"/>
      <c r="V83" s="3"/>
      <c r="W83" s="3"/>
      <c r="X83" s="3"/>
      <c r="Y83" s="3"/>
      <c r="Z83" s="3"/>
    </row>
    <row r="84" spans="1:26" ht="29.95"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31">
        <f t="shared" si="63"/>
        <v>220000</v>
      </c>
      <c r="R84" s="23"/>
      <c r="S84" s="23"/>
      <c r="T84" s="23"/>
      <c r="U84" s="3"/>
      <c r="V84" s="3"/>
      <c r="W84" s="3"/>
      <c r="X84" s="3"/>
      <c r="Y84" s="3"/>
      <c r="Z84" s="3"/>
    </row>
    <row r="85" spans="1:26" ht="38.950000000000003"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31">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5"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3" customHeight="1">
      <c r="A89" s="3"/>
      <c r="B89" s="15" t="s">
        <v>214</v>
      </c>
      <c r="C89" s="19"/>
      <c r="D89" s="20"/>
      <c r="E89" s="43" t="s">
        <v>215</v>
      </c>
      <c r="F89" s="25">
        <f t="shared" ref="F89:P89" si="67">F90</f>
        <v>89925733</v>
      </c>
      <c r="G89" s="25">
        <f t="shared" si="67"/>
        <v>89925733</v>
      </c>
      <c r="H89" s="25">
        <f t="shared" si="67"/>
        <v>33804216</v>
      </c>
      <c r="I89" s="25">
        <f t="shared" si="67"/>
        <v>2581082</v>
      </c>
      <c r="J89" s="25">
        <f t="shared" si="67"/>
        <v>0</v>
      </c>
      <c r="K89" s="25">
        <f t="shared" si="67"/>
        <v>50400</v>
      </c>
      <c r="L89" s="25">
        <f t="shared" si="67"/>
        <v>0</v>
      </c>
      <c r="M89" s="25">
        <f t="shared" si="67"/>
        <v>50400</v>
      </c>
      <c r="N89" s="25">
        <f t="shared" si="67"/>
        <v>35100</v>
      </c>
      <c r="O89" s="25">
        <f t="shared" si="67"/>
        <v>0</v>
      </c>
      <c r="P89" s="25">
        <f t="shared" si="67"/>
        <v>0</v>
      </c>
      <c r="Q89" s="25">
        <f t="shared" si="66"/>
        <v>89976133</v>
      </c>
      <c r="R89" s="23"/>
      <c r="S89" s="23"/>
      <c r="T89" s="23"/>
      <c r="U89" s="3"/>
      <c r="V89" s="3"/>
      <c r="W89" s="3"/>
      <c r="X89" s="3"/>
      <c r="Y89" s="3"/>
      <c r="Z89" s="3"/>
    </row>
    <row r="90" spans="1:26" ht="55.15" customHeight="1">
      <c r="A90" s="3"/>
      <c r="B90" s="15" t="s">
        <v>216</v>
      </c>
      <c r="C90" s="19"/>
      <c r="D90" s="20"/>
      <c r="E90" s="43" t="s">
        <v>215</v>
      </c>
      <c r="F90" s="25">
        <f t="shared" ref="F90:Q90" si="68">F91+F93+F120</f>
        <v>89925733</v>
      </c>
      <c r="G90" s="25">
        <f t="shared" si="68"/>
        <v>89925733</v>
      </c>
      <c r="H90" s="25">
        <f t="shared" si="68"/>
        <v>33804216</v>
      </c>
      <c r="I90" s="25">
        <f t="shared" si="68"/>
        <v>2581082</v>
      </c>
      <c r="J90" s="25">
        <f t="shared" si="68"/>
        <v>0</v>
      </c>
      <c r="K90" s="25">
        <f t="shared" si="68"/>
        <v>50400</v>
      </c>
      <c r="L90" s="25">
        <f t="shared" si="68"/>
        <v>0</v>
      </c>
      <c r="M90" s="25">
        <f t="shared" si="68"/>
        <v>50400</v>
      </c>
      <c r="N90" s="25">
        <f t="shared" si="68"/>
        <v>35100</v>
      </c>
      <c r="O90" s="25">
        <f t="shared" si="68"/>
        <v>0</v>
      </c>
      <c r="P90" s="25">
        <f t="shared" si="68"/>
        <v>0</v>
      </c>
      <c r="Q90" s="25">
        <f t="shared" si="68"/>
        <v>89976133</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5"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58788533</v>
      </c>
      <c r="G93" s="25">
        <f t="shared" si="71"/>
        <v>58788533</v>
      </c>
      <c r="H93" s="25">
        <f t="shared" si="71"/>
        <v>10307216</v>
      </c>
      <c r="I93" s="25">
        <f t="shared" si="71"/>
        <v>1417882</v>
      </c>
      <c r="J93" s="25">
        <f t="shared" si="71"/>
        <v>0</v>
      </c>
      <c r="K93" s="25">
        <f t="shared" si="71"/>
        <v>50400</v>
      </c>
      <c r="L93" s="25">
        <f t="shared" si="71"/>
        <v>0</v>
      </c>
      <c r="M93" s="25">
        <f t="shared" si="71"/>
        <v>50400</v>
      </c>
      <c r="N93" s="25">
        <f t="shared" si="71"/>
        <v>35100</v>
      </c>
      <c r="O93" s="25">
        <f t="shared" si="71"/>
        <v>0</v>
      </c>
      <c r="P93" s="25">
        <f t="shared" si="71"/>
        <v>0</v>
      </c>
      <c r="Q93" s="25">
        <f t="shared" si="71"/>
        <v>58838933</v>
      </c>
      <c r="R93" s="23"/>
      <c r="S93" s="23"/>
      <c r="T93" s="23"/>
      <c r="U93" s="3"/>
      <c r="V93" s="3"/>
      <c r="W93" s="3"/>
      <c r="X93" s="3"/>
      <c r="Y93" s="3"/>
      <c r="Z93" s="3"/>
    </row>
    <row r="94" spans="1:26" ht="47.95" customHeight="1">
      <c r="A94" s="3"/>
      <c r="B94" s="41" t="s">
        <v>222</v>
      </c>
      <c r="C94" s="41" t="s">
        <v>223</v>
      </c>
      <c r="D94" s="21"/>
      <c r="E94" s="46" t="s">
        <v>224</v>
      </c>
      <c r="F94" s="26">
        <f t="shared" ref="F94:Q94" si="72">F95+F96+F97+F98+F99</f>
        <v>19109800</v>
      </c>
      <c r="G94" s="26">
        <f t="shared" si="72"/>
        <v>19109800</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19109800</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5"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0.15">
      <c r="A97" s="3"/>
      <c r="B97" s="53" t="s">
        <v>231</v>
      </c>
      <c r="C97" s="54" t="s">
        <v>232</v>
      </c>
      <c r="D97" s="55" t="s">
        <v>107</v>
      </c>
      <c r="E97" s="56" t="s">
        <v>233</v>
      </c>
      <c r="F97" s="28">
        <f t="shared" si="73"/>
        <v>2000000</v>
      </c>
      <c r="G97" s="28">
        <v>2000000</v>
      </c>
      <c r="H97" s="28"/>
      <c r="I97" s="28"/>
      <c r="J97" s="28"/>
      <c r="K97" s="28">
        <f t="shared" si="74"/>
        <v>0</v>
      </c>
      <c r="L97" s="28"/>
      <c r="M97" s="28"/>
      <c r="N97" s="28"/>
      <c r="O97" s="28"/>
      <c r="P97" s="28"/>
      <c r="Q97" s="29">
        <f t="shared" si="75"/>
        <v>2000000</v>
      </c>
      <c r="R97" s="23"/>
      <c r="S97" s="23"/>
      <c r="T97" s="23"/>
      <c r="U97" s="3"/>
      <c r="V97" s="3"/>
      <c r="W97" s="3"/>
      <c r="X97" s="3"/>
      <c r="Y97" s="3"/>
      <c r="Z97" s="3"/>
    </row>
    <row r="98" spans="1:26" ht="31.95" customHeight="1">
      <c r="A98" s="3"/>
      <c r="B98" s="53" t="s">
        <v>234</v>
      </c>
      <c r="C98" s="54" t="s">
        <v>235</v>
      </c>
      <c r="D98" s="55" t="s">
        <v>107</v>
      </c>
      <c r="E98" s="56" t="s">
        <v>236</v>
      </c>
      <c r="F98" s="28">
        <f t="shared" si="73"/>
        <v>2000000</v>
      </c>
      <c r="G98" s="28">
        <v>2000000</v>
      </c>
      <c r="H98" s="28"/>
      <c r="I98" s="28"/>
      <c r="J98" s="28"/>
      <c r="K98" s="28">
        <f t="shared" si="74"/>
        <v>0</v>
      </c>
      <c r="L98" s="28"/>
      <c r="M98" s="28"/>
      <c r="N98" s="28"/>
      <c r="O98" s="28"/>
      <c r="P98" s="28"/>
      <c r="Q98" s="29">
        <f t="shared" si="75"/>
        <v>2000000</v>
      </c>
      <c r="R98" s="23"/>
      <c r="S98" s="23"/>
      <c r="T98" s="23"/>
      <c r="U98" s="3"/>
      <c r="V98" s="3"/>
      <c r="W98" s="3"/>
      <c r="X98" s="3"/>
      <c r="Y98" s="3"/>
      <c r="Z98" s="3"/>
    </row>
    <row r="99" spans="1:26" ht="31.95" customHeight="1">
      <c r="A99" s="3"/>
      <c r="B99" s="53" t="s">
        <v>237</v>
      </c>
      <c r="C99" s="54" t="s">
        <v>238</v>
      </c>
      <c r="D99" s="54" t="s">
        <v>107</v>
      </c>
      <c r="E99" s="74" t="s">
        <v>239</v>
      </c>
      <c r="F99" s="128">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5"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5"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3"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3"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5"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8378200</v>
      </c>
      <c r="G106" s="25">
        <v>8378200</v>
      </c>
      <c r="H106" s="25"/>
      <c r="I106" s="25"/>
      <c r="J106" s="25"/>
      <c r="K106" s="25">
        <f>K107+K108</f>
        <v>0</v>
      </c>
      <c r="L106" s="25"/>
      <c r="M106" s="25"/>
      <c r="N106" s="25"/>
      <c r="O106" s="25"/>
      <c r="P106" s="25"/>
      <c r="Q106" s="25">
        <f t="shared" si="75"/>
        <v>8378200</v>
      </c>
      <c r="R106" s="23"/>
      <c r="S106" s="23"/>
      <c r="T106" s="23"/>
      <c r="U106" s="3"/>
      <c r="V106" s="3"/>
      <c r="W106" s="3"/>
      <c r="X106" s="3"/>
      <c r="Y106" s="3"/>
      <c r="Z106" s="3"/>
    </row>
    <row r="107" spans="1:26" ht="31.95"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47.3"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9.149999999999999" hidden="1" customHeight="1">
      <c r="A111" s="3"/>
      <c r="B111" s="15" t="s">
        <v>275</v>
      </c>
      <c r="C111" s="15" t="s">
        <v>276</v>
      </c>
      <c r="D111" s="51"/>
      <c r="E111" s="52" t="s">
        <v>277</v>
      </c>
      <c r="F111" s="25">
        <f t="shared" ref="F111:P111" si="83">F112+F113</f>
        <v>0</v>
      </c>
      <c r="G111" s="25">
        <f t="shared" si="83"/>
        <v>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0</v>
      </c>
      <c r="R111" s="23"/>
      <c r="S111" s="23"/>
      <c r="T111" s="23"/>
      <c r="U111" s="3"/>
      <c r="V111" s="3"/>
      <c r="W111" s="3"/>
      <c r="X111" s="3"/>
      <c r="Y111" s="3"/>
      <c r="Z111" s="3"/>
    </row>
    <row r="112" spans="1:26" ht="31.95" hidden="1" customHeight="1">
      <c r="A112" s="3"/>
      <c r="B112" s="53" t="s">
        <v>278</v>
      </c>
      <c r="C112" s="54" t="s">
        <v>279</v>
      </c>
      <c r="D112" s="55" t="s">
        <v>101</v>
      </c>
      <c r="E112" s="56" t="s">
        <v>280</v>
      </c>
      <c r="F112" s="28">
        <f t="shared" ref="F112:F113" si="84">G112+J112</f>
        <v>0</v>
      </c>
      <c r="G112" s="28"/>
      <c r="H112" s="28"/>
      <c r="I112" s="28"/>
      <c r="J112" s="28"/>
      <c r="K112" s="28">
        <f t="shared" ref="K112:K113" si="85">M112+P112</f>
        <v>0</v>
      </c>
      <c r="L112" s="28"/>
      <c r="M112" s="28"/>
      <c r="N112" s="28"/>
      <c r="O112" s="28"/>
      <c r="P112" s="28"/>
      <c r="Q112" s="29">
        <f t="shared" si="75"/>
        <v>0</v>
      </c>
      <c r="R112" s="23"/>
      <c r="S112" s="23"/>
      <c r="T112" s="23"/>
      <c r="U112" s="3"/>
      <c r="V112" s="3"/>
      <c r="W112" s="3"/>
      <c r="X112" s="3"/>
      <c r="Y112" s="3"/>
      <c r="Z112" s="3"/>
    </row>
    <row r="113" spans="1:26" ht="47.95" hidden="1" customHeight="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7.95" hidden="1" customHeight="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84.25" hidden="1" customHeight="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319.95" hidden="1" customHeight="1">
      <c r="A116" s="3"/>
      <c r="B116" s="53" t="s">
        <v>290</v>
      </c>
      <c r="C116" s="54" t="s">
        <v>291</v>
      </c>
      <c r="D116" s="55" t="s">
        <v>273</v>
      </c>
      <c r="E116" s="73" t="s">
        <v>629</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326282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5" customHeight="1">
      <c r="A119" s="3"/>
      <c r="B119" s="53" t="s">
        <v>675</v>
      </c>
      <c r="C119" s="54" t="s">
        <v>676</v>
      </c>
      <c r="D119" s="55" t="s">
        <v>295</v>
      </c>
      <c r="E119" s="73" t="s">
        <v>677</v>
      </c>
      <c r="F119" s="28">
        <f t="shared" ref="F119" si="91">G119+J119</f>
        <v>2069812</v>
      </c>
      <c r="G119" s="28">
        <v>2069812</v>
      </c>
      <c r="H119" s="28">
        <v>1230400</v>
      </c>
      <c r="I119" s="28">
        <v>326282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3"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5"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15"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05"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85"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5" customHeight="1">
      <c r="A132" s="3"/>
      <c r="B132" s="53" t="s">
        <v>323</v>
      </c>
      <c r="C132" s="54" t="s">
        <v>324</v>
      </c>
      <c r="D132" s="54" t="s">
        <v>257</v>
      </c>
      <c r="E132" s="58" t="s">
        <v>673</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5" customHeight="1">
      <c r="A133" s="3"/>
      <c r="B133" s="53" t="s">
        <v>684</v>
      </c>
      <c r="C133" s="54" t="s">
        <v>685</v>
      </c>
      <c r="D133" s="55" t="s">
        <v>257</v>
      </c>
      <c r="E133" s="58" t="s">
        <v>686</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7.7">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5"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8"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49999999999997"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5"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05"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363</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364</v>
      </c>
      <c r="C146" s="15" t="s">
        <v>87</v>
      </c>
      <c r="D146" s="51"/>
      <c r="E146" s="52" t="s">
        <v>365</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366</v>
      </c>
      <c r="C147" s="41" t="s">
        <v>367</v>
      </c>
      <c r="D147" s="21"/>
      <c r="E147" s="44" t="s">
        <v>368</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369</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370</v>
      </c>
      <c r="C150" s="41" t="s">
        <v>371</v>
      </c>
      <c r="D150" s="41" t="s">
        <v>328</v>
      </c>
      <c r="E150" s="46" t="s">
        <v>372</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373</v>
      </c>
      <c r="C151" s="41" t="s">
        <v>374</v>
      </c>
      <c r="D151" s="54"/>
      <c r="E151" s="46" t="s">
        <v>375</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99999999999997" hidden="1" customHeight="1">
      <c r="A152" s="3"/>
      <c r="B152" s="53" t="s">
        <v>376</v>
      </c>
      <c r="C152" s="54" t="s">
        <v>377</v>
      </c>
      <c r="D152" s="54" t="s">
        <v>41</v>
      </c>
      <c r="E152" s="73" t="s">
        <v>378</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379</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380</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5" customHeight="1">
      <c r="A155" s="3"/>
      <c r="B155" s="41" t="s">
        <v>381</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382</v>
      </c>
      <c r="C156" s="19"/>
      <c r="D156" s="20"/>
      <c r="E156" s="43" t="s">
        <v>383</v>
      </c>
      <c r="F156" s="25">
        <f t="shared" ref="F156:P156" si="128">F157</f>
        <v>14868655</v>
      </c>
      <c r="G156" s="25">
        <f t="shared" si="128"/>
        <v>14868655</v>
      </c>
      <c r="H156" s="25">
        <f t="shared" si="128"/>
        <v>10729160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14868655</v>
      </c>
      <c r="R156" s="23"/>
      <c r="S156" s="23"/>
      <c r="T156" s="23"/>
      <c r="U156" s="3"/>
      <c r="V156" s="3"/>
      <c r="W156" s="3"/>
      <c r="X156" s="3"/>
      <c r="Y156" s="3"/>
      <c r="Z156" s="3"/>
    </row>
    <row r="157" spans="1:26" ht="54" customHeight="1">
      <c r="A157" s="3"/>
      <c r="B157" s="15" t="s">
        <v>384</v>
      </c>
      <c r="C157" s="19"/>
      <c r="D157" s="20"/>
      <c r="E157" s="43" t="s">
        <v>383</v>
      </c>
      <c r="F157" s="25">
        <f t="shared" ref="F157:Q157" si="129">F158+F160+F168</f>
        <v>14868655</v>
      </c>
      <c r="G157" s="25">
        <f t="shared" si="129"/>
        <v>14868655</v>
      </c>
      <c r="H157" s="25">
        <f t="shared" si="129"/>
        <v>10729160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14868655</v>
      </c>
      <c r="R157" s="23"/>
      <c r="S157" s="23"/>
      <c r="T157" s="23"/>
      <c r="U157" s="3"/>
      <c r="V157" s="3"/>
      <c r="W157" s="3"/>
      <c r="X157" s="3"/>
      <c r="Y157" s="3"/>
      <c r="Z157" s="3"/>
    </row>
    <row r="158" spans="1:26" ht="29.3" customHeight="1">
      <c r="A158" s="3"/>
      <c r="B158" s="15" t="s">
        <v>385</v>
      </c>
      <c r="C158" s="15" t="s">
        <v>20</v>
      </c>
      <c r="D158" s="20"/>
      <c r="E158" s="43" t="s">
        <v>21</v>
      </c>
      <c r="F158" s="25">
        <f t="shared" ref="F158:P158" si="130">F159</f>
        <v>2372500</v>
      </c>
      <c r="G158" s="25">
        <f t="shared" si="130"/>
        <v>2372500</v>
      </c>
      <c r="H158" s="25">
        <f t="shared" si="130"/>
        <v>1940500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2372500</v>
      </c>
      <c r="R158" s="23"/>
      <c r="S158" s="23"/>
      <c r="T158" s="23"/>
      <c r="U158" s="3"/>
      <c r="V158" s="3"/>
      <c r="W158" s="3"/>
      <c r="X158" s="3"/>
      <c r="Y158" s="3"/>
      <c r="Z158" s="3"/>
    </row>
    <row r="159" spans="1:26" ht="38.299999999999997" customHeight="1">
      <c r="A159" s="3"/>
      <c r="B159" s="41" t="s">
        <v>386</v>
      </c>
      <c r="C159" s="41" t="s">
        <v>23</v>
      </c>
      <c r="D159" s="80" t="s">
        <v>24</v>
      </c>
      <c r="E159" s="44" t="s">
        <v>25</v>
      </c>
      <c r="F159" s="26">
        <f>G159+J159</f>
        <v>2372500</v>
      </c>
      <c r="G159" s="26">
        <v>2372500</v>
      </c>
      <c r="H159" s="26">
        <v>1940500</v>
      </c>
      <c r="I159" s="26"/>
      <c r="J159" s="26"/>
      <c r="K159" s="26">
        <f>M159+P159</f>
        <v>0</v>
      </c>
      <c r="L159" s="26"/>
      <c r="M159" s="26"/>
      <c r="N159" s="26"/>
      <c r="O159" s="26"/>
      <c r="P159" s="26"/>
      <c r="Q159" s="25">
        <f t="shared" si="131"/>
        <v>2372500</v>
      </c>
      <c r="R159" s="23"/>
      <c r="S159" s="23"/>
      <c r="T159" s="23"/>
      <c r="U159" s="3"/>
      <c r="V159" s="3"/>
      <c r="W159" s="3"/>
      <c r="X159" s="3"/>
      <c r="Y159" s="3"/>
      <c r="Z159" s="3"/>
    </row>
    <row r="160" spans="1:26" ht="25.55" customHeight="1">
      <c r="A160" s="3"/>
      <c r="B160" s="15" t="s">
        <v>387</v>
      </c>
      <c r="C160" s="15" t="s">
        <v>220</v>
      </c>
      <c r="D160" s="20"/>
      <c r="E160" s="52" t="s">
        <v>221</v>
      </c>
      <c r="F160" s="25">
        <f t="shared" ref="F160:P160" si="132">F161</f>
        <v>2246930</v>
      </c>
      <c r="G160" s="25">
        <f t="shared" si="132"/>
        <v>2246930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2246930</v>
      </c>
      <c r="R160" s="23"/>
      <c r="S160" s="23"/>
      <c r="T160" s="23"/>
      <c r="U160" s="3"/>
      <c r="V160" s="3"/>
      <c r="W160" s="3"/>
      <c r="X160" s="3"/>
      <c r="Y160" s="3"/>
      <c r="Z160" s="3"/>
    </row>
    <row r="161" spans="1:26" ht="47.3" customHeight="1">
      <c r="A161" s="3"/>
      <c r="B161" s="15" t="s">
        <v>388</v>
      </c>
      <c r="C161" s="15" t="s">
        <v>247</v>
      </c>
      <c r="D161" s="20"/>
      <c r="E161" s="52" t="s">
        <v>248</v>
      </c>
      <c r="F161" s="25">
        <f t="shared" ref="F161:Q161" si="133">F162+F166</f>
        <v>2246930</v>
      </c>
      <c r="G161" s="25">
        <f t="shared" si="133"/>
        <v>2246930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2246930</v>
      </c>
      <c r="R161" s="23"/>
      <c r="S161" s="23"/>
      <c r="T161" s="23"/>
      <c r="U161" s="3"/>
      <c r="V161" s="3"/>
      <c r="W161" s="3"/>
      <c r="X161" s="3"/>
      <c r="Y161" s="3"/>
      <c r="Z161" s="3"/>
    </row>
    <row r="162" spans="1:26" ht="38.299999999999997" customHeight="1">
      <c r="A162" s="3"/>
      <c r="B162" s="41" t="s">
        <v>389</v>
      </c>
      <c r="C162" s="41" t="s">
        <v>390</v>
      </c>
      <c r="D162" s="80"/>
      <c r="E162" s="44" t="s">
        <v>391</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3" si="135">F162+K162</f>
        <v>2235980</v>
      </c>
      <c r="R162" s="23"/>
      <c r="S162" s="23"/>
      <c r="T162" s="23"/>
      <c r="U162" s="3"/>
      <c r="V162" s="3"/>
      <c r="W162" s="3"/>
      <c r="X162" s="3"/>
      <c r="Y162" s="3"/>
      <c r="Z162" s="3"/>
    </row>
    <row r="163" spans="1:26" ht="82.5" customHeight="1">
      <c r="A163" s="3"/>
      <c r="B163" s="53" t="s">
        <v>392</v>
      </c>
      <c r="C163" s="54" t="s">
        <v>393</v>
      </c>
      <c r="D163" s="54" t="s">
        <v>257</v>
      </c>
      <c r="E163" s="58" t="s">
        <v>682</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99999999999997" customHeight="1">
      <c r="A164" s="3"/>
      <c r="B164" s="53" t="s">
        <v>394</v>
      </c>
      <c r="C164" s="54" t="s">
        <v>395</v>
      </c>
      <c r="D164" s="54" t="s">
        <v>257</v>
      </c>
      <c r="E164" s="58" t="s">
        <v>396</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397</v>
      </c>
      <c r="C165" s="54" t="s">
        <v>398</v>
      </c>
      <c r="D165" s="54" t="s">
        <v>257</v>
      </c>
      <c r="E165" s="58" t="s">
        <v>399</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400</v>
      </c>
      <c r="C166" s="41" t="s">
        <v>401</v>
      </c>
      <c r="D166" s="21"/>
      <c r="E166" s="47" t="s">
        <v>402</v>
      </c>
      <c r="F166" s="26">
        <f t="shared" ref="F166:P166" si="138">F167</f>
        <v>10950</v>
      </c>
      <c r="G166" s="26">
        <f t="shared" si="138"/>
        <v>10950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5"/>
        <v>10950</v>
      </c>
      <c r="R166" s="23"/>
      <c r="S166" s="23"/>
      <c r="T166" s="23"/>
      <c r="U166" s="3"/>
      <c r="V166" s="3"/>
      <c r="W166" s="3"/>
      <c r="X166" s="3"/>
      <c r="Y166" s="3"/>
      <c r="Z166" s="3"/>
    </row>
    <row r="167" spans="1:26" ht="52.55" customHeight="1">
      <c r="A167" s="3"/>
      <c r="B167" s="53" t="s">
        <v>403</v>
      </c>
      <c r="C167" s="54" t="s">
        <v>404</v>
      </c>
      <c r="D167" s="55" t="s">
        <v>257</v>
      </c>
      <c r="E167" s="56" t="s">
        <v>405</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ht="29.95" customHeight="1">
      <c r="A168" s="3"/>
      <c r="B168" s="15" t="s">
        <v>406</v>
      </c>
      <c r="C168" s="15" t="s">
        <v>407</v>
      </c>
      <c r="D168" s="51"/>
      <c r="E168" s="75" t="s">
        <v>408</v>
      </c>
      <c r="F168" s="33">
        <f t="shared" ref="F168:P168" si="139">F169+F172+F174+F176</f>
        <v>10249225</v>
      </c>
      <c r="G168" s="33">
        <f t="shared" si="139"/>
        <v>10249225</v>
      </c>
      <c r="H168" s="33">
        <f t="shared" si="139"/>
        <v>7066660</v>
      </c>
      <c r="I168" s="33">
        <f t="shared" si="139"/>
        <v>695800</v>
      </c>
      <c r="J168" s="33">
        <f t="shared" si="139"/>
        <v>0</v>
      </c>
      <c r="K168" s="33">
        <f t="shared" si="139"/>
        <v>0</v>
      </c>
      <c r="L168" s="33">
        <f t="shared" si="139"/>
        <v>0</v>
      </c>
      <c r="M168" s="33">
        <f t="shared" si="139"/>
        <v>0</v>
      </c>
      <c r="N168" s="33">
        <f t="shared" si="139"/>
        <v>0</v>
      </c>
      <c r="O168" s="33">
        <f t="shared" si="139"/>
        <v>0</v>
      </c>
      <c r="P168" s="33">
        <f t="shared" si="139"/>
        <v>0</v>
      </c>
      <c r="Q168" s="25">
        <f t="shared" si="135"/>
        <v>10249225</v>
      </c>
      <c r="R168" s="23"/>
      <c r="S168" s="23"/>
      <c r="T168" s="23"/>
      <c r="U168" s="3"/>
      <c r="V168" s="3"/>
      <c r="W168" s="3"/>
      <c r="X168" s="3"/>
      <c r="Y168" s="3"/>
      <c r="Z168" s="3"/>
    </row>
    <row r="169" spans="1:26" ht="38.299999999999997" customHeight="1">
      <c r="A169" s="3"/>
      <c r="B169" s="41" t="s">
        <v>409</v>
      </c>
      <c r="C169" s="41" t="s">
        <v>410</v>
      </c>
      <c r="D169" s="21"/>
      <c r="E169" s="81" t="s">
        <v>411</v>
      </c>
      <c r="F169" s="112">
        <f t="shared" ref="F169:P169" si="140">F170+F171</f>
        <v>65700</v>
      </c>
      <c r="G169" s="112">
        <f t="shared" si="140"/>
        <v>65700</v>
      </c>
      <c r="H169" s="112">
        <f t="shared" si="140"/>
        <v>0</v>
      </c>
      <c r="I169" s="112">
        <f t="shared" si="140"/>
        <v>0</v>
      </c>
      <c r="J169" s="112">
        <f t="shared" si="140"/>
        <v>0</v>
      </c>
      <c r="K169" s="112">
        <f t="shared" si="140"/>
        <v>0</v>
      </c>
      <c r="L169" s="112">
        <f t="shared" si="140"/>
        <v>0</v>
      </c>
      <c r="M169" s="112">
        <f t="shared" si="140"/>
        <v>0</v>
      </c>
      <c r="N169" s="112">
        <f t="shared" si="140"/>
        <v>0</v>
      </c>
      <c r="O169" s="112">
        <f t="shared" si="140"/>
        <v>0</v>
      </c>
      <c r="P169" s="112">
        <f t="shared" si="140"/>
        <v>0</v>
      </c>
      <c r="Q169" s="25">
        <f t="shared" si="135"/>
        <v>65700</v>
      </c>
      <c r="R169" s="23"/>
      <c r="S169" s="23"/>
      <c r="T169" s="23"/>
      <c r="U169" s="3"/>
      <c r="V169" s="3"/>
      <c r="W169" s="3"/>
      <c r="X169" s="3"/>
      <c r="Y169" s="3"/>
      <c r="Z169" s="3"/>
    </row>
    <row r="170" spans="1:26" ht="38.299999999999997" customHeight="1">
      <c r="A170" s="3"/>
      <c r="B170" s="53" t="s">
        <v>412</v>
      </c>
      <c r="C170" s="54" t="s">
        <v>413</v>
      </c>
      <c r="D170" s="55" t="s">
        <v>414</v>
      </c>
      <c r="E170" s="56" t="s">
        <v>415</v>
      </c>
      <c r="F170" s="28">
        <f t="shared" ref="F170:F171" si="141">G170+J170</f>
        <v>43800</v>
      </c>
      <c r="G170" s="28">
        <v>43800</v>
      </c>
      <c r="H170" s="28"/>
      <c r="I170" s="28"/>
      <c r="J170" s="28"/>
      <c r="K170" s="28">
        <f t="shared" ref="K170:K171" si="142">M170+P170</f>
        <v>0</v>
      </c>
      <c r="L170" s="28"/>
      <c r="M170" s="28"/>
      <c r="N170" s="28"/>
      <c r="O170" s="28"/>
      <c r="P170" s="28"/>
      <c r="Q170" s="29">
        <f t="shared" si="135"/>
        <v>43800</v>
      </c>
      <c r="R170" s="23"/>
      <c r="S170" s="23"/>
      <c r="T170" s="23"/>
      <c r="U170" s="3"/>
      <c r="V170" s="3"/>
      <c r="W170" s="3"/>
      <c r="X170" s="3"/>
      <c r="Y170" s="3"/>
      <c r="Z170" s="3"/>
    </row>
    <row r="171" spans="1:26" ht="38.299999999999997" customHeight="1">
      <c r="A171" s="3"/>
      <c r="B171" s="53" t="s">
        <v>416</v>
      </c>
      <c r="C171" s="54" t="s">
        <v>417</v>
      </c>
      <c r="D171" s="55" t="s">
        <v>414</v>
      </c>
      <c r="E171" s="56" t="s">
        <v>418</v>
      </c>
      <c r="F171" s="28">
        <f t="shared" si="141"/>
        <v>21900</v>
      </c>
      <c r="G171" s="28">
        <v>21900</v>
      </c>
      <c r="H171" s="28"/>
      <c r="I171" s="28"/>
      <c r="J171" s="28"/>
      <c r="K171" s="28">
        <f t="shared" si="142"/>
        <v>0</v>
      </c>
      <c r="L171" s="28"/>
      <c r="M171" s="28"/>
      <c r="N171" s="28"/>
      <c r="O171" s="28"/>
      <c r="P171" s="28"/>
      <c r="Q171" s="29">
        <f t="shared" si="135"/>
        <v>21900</v>
      </c>
      <c r="R171" s="23"/>
      <c r="S171" s="23"/>
      <c r="T171" s="23"/>
      <c r="U171" s="3"/>
      <c r="V171" s="3"/>
      <c r="W171" s="3"/>
      <c r="X171" s="3"/>
      <c r="Y171" s="3"/>
      <c r="Z171" s="3"/>
    </row>
    <row r="172" spans="1:26" ht="38.299999999999997" customHeight="1">
      <c r="A172" s="3"/>
      <c r="B172" s="41" t="s">
        <v>419</v>
      </c>
      <c r="C172" s="41" t="s">
        <v>420</v>
      </c>
      <c r="D172" s="21"/>
      <c r="E172" s="44" t="s">
        <v>421</v>
      </c>
      <c r="F172" s="26">
        <f t="shared" ref="F172:P172" si="143">F173</f>
        <v>2190</v>
      </c>
      <c r="G172" s="26">
        <f t="shared" si="143"/>
        <v>2190</v>
      </c>
      <c r="H172" s="26">
        <f t="shared" si="143"/>
        <v>0</v>
      </c>
      <c r="I172" s="26">
        <f t="shared" si="143"/>
        <v>0</v>
      </c>
      <c r="J172" s="26">
        <f t="shared" si="143"/>
        <v>0</v>
      </c>
      <c r="K172" s="26">
        <f t="shared" si="143"/>
        <v>0</v>
      </c>
      <c r="L172" s="26">
        <f t="shared" si="143"/>
        <v>0</v>
      </c>
      <c r="M172" s="26">
        <f t="shared" si="143"/>
        <v>0</v>
      </c>
      <c r="N172" s="26">
        <f t="shared" si="143"/>
        <v>0</v>
      </c>
      <c r="O172" s="26">
        <f t="shared" si="143"/>
        <v>0</v>
      </c>
      <c r="P172" s="26">
        <f t="shared" si="143"/>
        <v>0</v>
      </c>
      <c r="Q172" s="25">
        <f t="shared" si="135"/>
        <v>2190</v>
      </c>
      <c r="R172" s="23"/>
      <c r="S172" s="23"/>
      <c r="T172" s="23"/>
      <c r="U172" s="3"/>
      <c r="V172" s="3"/>
      <c r="W172" s="3"/>
      <c r="X172" s="3"/>
      <c r="Y172" s="3"/>
      <c r="Z172" s="3"/>
    </row>
    <row r="173" spans="1:26" ht="38.299999999999997" customHeight="1">
      <c r="A173" s="3"/>
      <c r="B173" s="53" t="s">
        <v>422</v>
      </c>
      <c r="C173" s="54" t="s">
        <v>423</v>
      </c>
      <c r="D173" s="55" t="s">
        <v>414</v>
      </c>
      <c r="E173" s="56" t="s">
        <v>424</v>
      </c>
      <c r="F173" s="28">
        <f>G173+J173</f>
        <v>2190</v>
      </c>
      <c r="G173" s="28">
        <v>2190</v>
      </c>
      <c r="H173" s="28"/>
      <c r="I173" s="28"/>
      <c r="J173" s="28"/>
      <c r="K173" s="28">
        <f>M173+P173</f>
        <v>0</v>
      </c>
      <c r="L173" s="28"/>
      <c r="M173" s="28"/>
      <c r="N173" s="28"/>
      <c r="O173" s="28"/>
      <c r="P173" s="28"/>
      <c r="Q173" s="29">
        <f t="shared" si="135"/>
        <v>2190</v>
      </c>
      <c r="R173" s="23"/>
      <c r="S173" s="23"/>
      <c r="T173" s="23"/>
      <c r="U173" s="3"/>
      <c r="V173" s="3"/>
      <c r="W173" s="3"/>
      <c r="X173" s="3"/>
      <c r="Y173" s="3"/>
      <c r="Z173" s="3"/>
    </row>
    <row r="174" spans="1:26" ht="29.3" customHeight="1">
      <c r="A174" s="3"/>
      <c r="B174" s="41" t="s">
        <v>425</v>
      </c>
      <c r="C174" s="41" t="s">
        <v>426</v>
      </c>
      <c r="D174" s="21"/>
      <c r="E174" s="44" t="s">
        <v>427</v>
      </c>
      <c r="F174" s="26">
        <f t="shared" ref="F174:Q174" si="144">F175</f>
        <v>5916900</v>
      </c>
      <c r="G174" s="26">
        <f t="shared" si="144"/>
        <v>5916900</v>
      </c>
      <c r="H174" s="26">
        <f t="shared" si="144"/>
        <v>4722000</v>
      </c>
      <c r="I174" s="26">
        <f t="shared" si="144"/>
        <v>139800</v>
      </c>
      <c r="J174" s="26">
        <f t="shared" si="144"/>
        <v>0</v>
      </c>
      <c r="K174" s="26">
        <f t="shared" si="144"/>
        <v>0</v>
      </c>
      <c r="L174" s="26">
        <f t="shared" si="144"/>
        <v>0</v>
      </c>
      <c r="M174" s="26">
        <f t="shared" si="144"/>
        <v>0</v>
      </c>
      <c r="N174" s="26">
        <f t="shared" si="144"/>
        <v>0</v>
      </c>
      <c r="O174" s="26">
        <f t="shared" si="144"/>
        <v>0</v>
      </c>
      <c r="P174" s="26">
        <f t="shared" si="144"/>
        <v>0</v>
      </c>
      <c r="Q174" s="26">
        <f t="shared" si="144"/>
        <v>5916900</v>
      </c>
      <c r="R174" s="23"/>
      <c r="S174" s="23"/>
      <c r="T174" s="23"/>
      <c r="U174" s="3"/>
      <c r="V174" s="3"/>
      <c r="W174" s="3"/>
      <c r="X174" s="3"/>
      <c r="Y174" s="3"/>
      <c r="Z174" s="3"/>
    </row>
    <row r="175" spans="1:26" ht="51.05" customHeight="1">
      <c r="A175" s="3"/>
      <c r="B175" s="53" t="s">
        <v>428</v>
      </c>
      <c r="C175" s="54" t="s">
        <v>429</v>
      </c>
      <c r="D175" s="54" t="s">
        <v>414</v>
      </c>
      <c r="E175" s="58" t="s">
        <v>674</v>
      </c>
      <c r="F175" s="28">
        <f>G175+J175</f>
        <v>5916900</v>
      </c>
      <c r="G175" s="28">
        <v>5916900</v>
      </c>
      <c r="H175" s="28">
        <v>4722000</v>
      </c>
      <c r="I175" s="28">
        <v>139800</v>
      </c>
      <c r="J175" s="28"/>
      <c r="K175" s="28">
        <f>M175+P175</f>
        <v>0</v>
      </c>
      <c r="L175" s="28"/>
      <c r="M175" s="28"/>
      <c r="N175" s="28"/>
      <c r="O175" s="28"/>
      <c r="P175" s="28"/>
      <c r="Q175" s="29">
        <f>F175+K175</f>
        <v>5916900</v>
      </c>
      <c r="R175" s="23"/>
      <c r="S175" s="23"/>
      <c r="T175" s="23"/>
      <c r="U175" s="3"/>
      <c r="V175" s="3"/>
      <c r="W175" s="3"/>
      <c r="X175" s="3"/>
      <c r="Y175" s="3"/>
      <c r="Z175" s="3"/>
    </row>
    <row r="176" spans="1:26" ht="38.299999999999997" customHeight="1">
      <c r="A176" s="3"/>
      <c r="B176" s="41" t="s">
        <v>430</v>
      </c>
      <c r="C176" s="41" t="s">
        <v>431</v>
      </c>
      <c r="D176" s="21"/>
      <c r="E176" s="47" t="s">
        <v>432</v>
      </c>
      <c r="F176" s="26">
        <f t="shared" ref="F176:Q176" si="145">F177+F178</f>
        <v>4264435</v>
      </c>
      <c r="G176" s="26">
        <f t="shared" si="145"/>
        <v>4264435</v>
      </c>
      <c r="H176" s="26">
        <f t="shared" si="145"/>
        <v>2344660</v>
      </c>
      <c r="I176" s="26">
        <f t="shared" si="145"/>
        <v>556000</v>
      </c>
      <c r="J176" s="26">
        <f t="shared" si="145"/>
        <v>0</v>
      </c>
      <c r="K176" s="26">
        <f t="shared" si="145"/>
        <v>0</v>
      </c>
      <c r="L176" s="26">
        <f t="shared" si="145"/>
        <v>0</v>
      </c>
      <c r="M176" s="26">
        <f t="shared" si="145"/>
        <v>0</v>
      </c>
      <c r="N176" s="26">
        <f t="shared" si="145"/>
        <v>0</v>
      </c>
      <c r="O176" s="26">
        <f t="shared" si="145"/>
        <v>0</v>
      </c>
      <c r="P176" s="26">
        <f t="shared" si="145"/>
        <v>0</v>
      </c>
      <c r="Q176" s="26">
        <f t="shared" si="145"/>
        <v>4264435</v>
      </c>
      <c r="R176" s="23"/>
      <c r="S176" s="23"/>
      <c r="T176" s="23"/>
      <c r="U176" s="3"/>
      <c r="V176" s="3"/>
      <c r="W176" s="3"/>
      <c r="X176" s="3"/>
      <c r="Y176" s="3"/>
      <c r="Z176" s="3"/>
    </row>
    <row r="177" spans="1:26" ht="56.3" customHeight="1">
      <c r="A177" s="3"/>
      <c r="B177" s="53" t="s">
        <v>433</v>
      </c>
      <c r="C177" s="54" t="s">
        <v>434</v>
      </c>
      <c r="D177" s="54" t="s">
        <v>414</v>
      </c>
      <c r="E177" s="58" t="s">
        <v>435</v>
      </c>
      <c r="F177" s="28">
        <f t="shared" ref="F177:F178" si="146">G177+J177</f>
        <v>1028765</v>
      </c>
      <c r="G177" s="28">
        <v>1028765</v>
      </c>
      <c r="H177" s="28">
        <v>747000</v>
      </c>
      <c r="I177" s="28">
        <v>101000</v>
      </c>
      <c r="J177" s="28"/>
      <c r="K177" s="28">
        <f t="shared" ref="K177:K178" si="147">M177+P177</f>
        <v>0</v>
      </c>
      <c r="L177" s="28"/>
      <c r="M177" s="28"/>
      <c r="N177" s="28"/>
      <c r="O177" s="28"/>
      <c r="P177" s="28"/>
      <c r="Q177" s="29">
        <f t="shared" ref="Q177:Q179" si="148">F177+K177</f>
        <v>1028765</v>
      </c>
      <c r="R177" s="23"/>
      <c r="S177" s="23"/>
      <c r="T177" s="23"/>
      <c r="U177" s="3"/>
      <c r="V177" s="3"/>
      <c r="W177" s="3"/>
      <c r="X177" s="3"/>
      <c r="Y177" s="3"/>
      <c r="Z177" s="3"/>
    </row>
    <row r="178" spans="1:26" ht="82.15" customHeight="1">
      <c r="A178" s="3"/>
      <c r="B178" s="53" t="s">
        <v>436</v>
      </c>
      <c r="C178" s="54" t="s">
        <v>437</v>
      </c>
      <c r="D178" s="55" t="s">
        <v>414</v>
      </c>
      <c r="E178" s="56" t="s">
        <v>438</v>
      </c>
      <c r="F178" s="28">
        <f t="shared" si="146"/>
        <v>3235670</v>
      </c>
      <c r="G178" s="28">
        <v>3235670</v>
      </c>
      <c r="H178" s="28">
        <v>1597660</v>
      </c>
      <c r="I178" s="28">
        <v>455000</v>
      </c>
      <c r="J178" s="28"/>
      <c r="K178" s="28">
        <f t="shared" si="147"/>
        <v>0</v>
      </c>
      <c r="L178" s="28"/>
      <c r="M178" s="28"/>
      <c r="N178" s="28"/>
      <c r="O178" s="28"/>
      <c r="P178" s="28"/>
      <c r="Q178" s="29">
        <f t="shared" si="148"/>
        <v>3235670</v>
      </c>
      <c r="R178" s="23"/>
      <c r="S178" s="23"/>
      <c r="T178" s="23"/>
      <c r="U178" s="3"/>
      <c r="V178" s="3"/>
      <c r="W178" s="3"/>
      <c r="X178" s="3"/>
      <c r="Y178" s="3"/>
      <c r="Z178" s="3"/>
    </row>
    <row r="179" spans="1:26" ht="58.95" customHeight="1">
      <c r="A179" s="3"/>
      <c r="B179" s="15" t="s">
        <v>439</v>
      </c>
      <c r="C179" s="15"/>
      <c r="D179" s="15"/>
      <c r="E179" s="43" t="s">
        <v>440</v>
      </c>
      <c r="F179" s="25">
        <f t="shared" ref="F179:P179" si="149">F180</f>
        <v>305728938</v>
      </c>
      <c r="G179" s="25">
        <f t="shared" si="149"/>
        <v>86570585.450000003</v>
      </c>
      <c r="H179" s="25">
        <f t="shared" si="149"/>
        <v>10345200</v>
      </c>
      <c r="I179" s="25">
        <f t="shared" si="149"/>
        <v>439115.45</v>
      </c>
      <c r="J179" s="25">
        <f t="shared" si="149"/>
        <v>219158352.55000001</v>
      </c>
      <c r="K179" s="25">
        <f t="shared" si="149"/>
        <v>19774500</v>
      </c>
      <c r="L179" s="25">
        <f t="shared" si="149"/>
        <v>19700000</v>
      </c>
      <c r="M179" s="25">
        <f t="shared" si="149"/>
        <v>74500</v>
      </c>
      <c r="N179" s="25">
        <f t="shared" si="149"/>
        <v>0</v>
      </c>
      <c r="O179" s="25">
        <f t="shared" si="149"/>
        <v>0</v>
      </c>
      <c r="P179" s="25">
        <f t="shared" si="149"/>
        <v>19700000</v>
      </c>
      <c r="Q179" s="25">
        <f t="shared" si="148"/>
        <v>325503438</v>
      </c>
      <c r="R179" s="23"/>
      <c r="S179" s="90"/>
      <c r="T179" s="23"/>
      <c r="U179" s="3"/>
      <c r="V179" s="3"/>
      <c r="W179" s="3"/>
      <c r="X179" s="3"/>
      <c r="Y179" s="3"/>
      <c r="Z179" s="3"/>
    </row>
    <row r="180" spans="1:26" ht="56.95" customHeight="1">
      <c r="A180" s="3"/>
      <c r="B180" s="15" t="s">
        <v>441</v>
      </c>
      <c r="C180" s="15"/>
      <c r="D180" s="15"/>
      <c r="E180" s="43" t="s">
        <v>440</v>
      </c>
      <c r="F180" s="25">
        <f>F181+F191+F199+F204+F215+F237+F183+F202+F243</f>
        <v>305728938</v>
      </c>
      <c r="G180" s="25">
        <f t="shared" ref="G180:Q180" si="150">G181+G191+G199+G204+G215+G237+G183+G202+G243</f>
        <v>86570585.450000003</v>
      </c>
      <c r="H180" s="25">
        <f t="shared" si="150"/>
        <v>10345200</v>
      </c>
      <c r="I180" s="25">
        <f t="shared" si="150"/>
        <v>439115.45</v>
      </c>
      <c r="J180" s="25">
        <f t="shared" si="150"/>
        <v>219158352.55000001</v>
      </c>
      <c r="K180" s="25">
        <f t="shared" si="150"/>
        <v>19774500</v>
      </c>
      <c r="L180" s="25">
        <f t="shared" si="150"/>
        <v>19700000</v>
      </c>
      <c r="M180" s="25">
        <f t="shared" si="150"/>
        <v>74500</v>
      </c>
      <c r="N180" s="25">
        <f t="shared" si="150"/>
        <v>0</v>
      </c>
      <c r="O180" s="25">
        <f t="shared" si="150"/>
        <v>0</v>
      </c>
      <c r="P180" s="25">
        <f t="shared" si="150"/>
        <v>19700000</v>
      </c>
      <c r="Q180" s="25">
        <f t="shared" si="150"/>
        <v>325503438</v>
      </c>
      <c r="R180" s="23"/>
      <c r="S180" s="23"/>
      <c r="T180" s="23"/>
      <c r="U180" s="3"/>
      <c r="V180" s="3"/>
      <c r="W180" s="3"/>
      <c r="X180" s="3"/>
      <c r="Y180" s="3"/>
      <c r="Z180" s="3"/>
    </row>
    <row r="181" spans="1:26" ht="26.2" customHeight="1">
      <c r="A181" s="3"/>
      <c r="B181" s="15" t="s">
        <v>442</v>
      </c>
      <c r="C181" s="15" t="s">
        <v>20</v>
      </c>
      <c r="D181" s="15"/>
      <c r="E181" s="43" t="s">
        <v>21</v>
      </c>
      <c r="F181" s="25">
        <f t="shared" ref="F181:P181" si="151">F182</f>
        <v>12193700</v>
      </c>
      <c r="G181" s="25">
        <f t="shared" si="151"/>
        <v>12193700</v>
      </c>
      <c r="H181" s="25">
        <f t="shared" si="151"/>
        <v>9467000</v>
      </c>
      <c r="I181" s="25">
        <f t="shared" si="151"/>
        <v>317000</v>
      </c>
      <c r="J181" s="25">
        <f t="shared" si="151"/>
        <v>0</v>
      </c>
      <c r="K181" s="25">
        <f t="shared" si="151"/>
        <v>12500</v>
      </c>
      <c r="L181" s="25">
        <f t="shared" si="151"/>
        <v>0</v>
      </c>
      <c r="M181" s="25">
        <f t="shared" si="151"/>
        <v>12500</v>
      </c>
      <c r="N181" s="25">
        <f t="shared" si="151"/>
        <v>0</v>
      </c>
      <c r="O181" s="25">
        <f t="shared" si="151"/>
        <v>0</v>
      </c>
      <c r="P181" s="25">
        <f t="shared" si="151"/>
        <v>0</v>
      </c>
      <c r="Q181" s="25">
        <f t="shared" ref="Q181:Q182" si="152">F181+K181</f>
        <v>12206200</v>
      </c>
      <c r="R181" s="23"/>
      <c r="S181" s="23"/>
      <c r="T181" s="23"/>
      <c r="U181" s="3"/>
      <c r="V181" s="3"/>
      <c r="W181" s="3"/>
      <c r="X181" s="3"/>
      <c r="Y181" s="3"/>
      <c r="Z181" s="3"/>
    </row>
    <row r="182" spans="1:26" ht="32.25" customHeight="1">
      <c r="A182" s="3"/>
      <c r="B182" s="41" t="s">
        <v>443</v>
      </c>
      <c r="C182" s="41" t="s">
        <v>23</v>
      </c>
      <c r="D182" s="41" t="s">
        <v>24</v>
      </c>
      <c r="E182" s="44" t="s">
        <v>25</v>
      </c>
      <c r="F182" s="26">
        <f>G182+J182</f>
        <v>12193700</v>
      </c>
      <c r="G182" s="26">
        <v>12193700</v>
      </c>
      <c r="H182" s="26">
        <v>9467000</v>
      </c>
      <c r="I182" s="26">
        <f>287000+30000</f>
        <v>317000</v>
      </c>
      <c r="J182" s="25"/>
      <c r="K182" s="26">
        <f>M182+P182</f>
        <v>12500</v>
      </c>
      <c r="L182" s="26"/>
      <c r="M182" s="26">
        <v>12500</v>
      </c>
      <c r="N182" s="26"/>
      <c r="O182" s="26"/>
      <c r="P182" s="26"/>
      <c r="Q182" s="25">
        <f t="shared" si="152"/>
        <v>12206200</v>
      </c>
      <c r="R182" s="23"/>
      <c r="S182" s="23"/>
      <c r="T182" s="23"/>
      <c r="U182" s="3"/>
      <c r="V182" s="3"/>
      <c r="W182" s="3"/>
      <c r="X182" s="3"/>
      <c r="Y182" s="3"/>
      <c r="Z182" s="3"/>
    </row>
    <row r="183" spans="1:26" ht="19.149999999999999" hidden="1" customHeight="1">
      <c r="A183" s="3"/>
      <c r="B183" s="15" t="s">
        <v>444</v>
      </c>
      <c r="C183" s="15" t="s">
        <v>87</v>
      </c>
      <c r="D183" s="51"/>
      <c r="E183" s="52" t="s">
        <v>365</v>
      </c>
      <c r="F183" s="25">
        <f>F185+F184+F187+F190</f>
        <v>0</v>
      </c>
      <c r="G183" s="25">
        <f t="shared" ref="G183:Q183" si="153">G185+G184+G187+G190</f>
        <v>0</v>
      </c>
      <c r="H183" s="25">
        <f t="shared" si="153"/>
        <v>0</v>
      </c>
      <c r="I183" s="25">
        <f t="shared" si="153"/>
        <v>0</v>
      </c>
      <c r="J183" s="25">
        <f t="shared" si="153"/>
        <v>0</v>
      </c>
      <c r="K183" s="25">
        <f t="shared" si="153"/>
        <v>0</v>
      </c>
      <c r="L183" s="25">
        <f t="shared" si="153"/>
        <v>0</v>
      </c>
      <c r="M183" s="25">
        <f t="shared" si="153"/>
        <v>0</v>
      </c>
      <c r="N183" s="25">
        <f t="shared" si="153"/>
        <v>0</v>
      </c>
      <c r="O183" s="25">
        <f t="shared" si="153"/>
        <v>0</v>
      </c>
      <c r="P183" s="25">
        <f t="shared" si="153"/>
        <v>0</v>
      </c>
      <c r="Q183" s="25">
        <f t="shared" si="153"/>
        <v>0</v>
      </c>
      <c r="R183" s="23"/>
      <c r="S183" s="23"/>
      <c r="T183" s="23"/>
      <c r="U183" s="3"/>
      <c r="V183" s="3"/>
      <c r="W183" s="3"/>
      <c r="X183" s="3"/>
      <c r="Y183" s="3"/>
      <c r="Z183" s="3"/>
    </row>
    <row r="184" spans="1:26" ht="17.7" hidden="1">
      <c r="A184" s="3"/>
      <c r="B184" s="41" t="s">
        <v>445</v>
      </c>
      <c r="C184" s="41" t="s">
        <v>90</v>
      </c>
      <c r="D184" s="21" t="s">
        <v>91</v>
      </c>
      <c r="E184" s="44" t="s">
        <v>92</v>
      </c>
      <c r="F184" s="26">
        <f>G184+J184</f>
        <v>0</v>
      </c>
      <c r="G184" s="26"/>
      <c r="H184" s="26"/>
      <c r="I184" s="26"/>
      <c r="J184" s="26"/>
      <c r="K184" s="26">
        <f>M184+P184</f>
        <v>0</v>
      </c>
      <c r="L184" s="26"/>
      <c r="M184" s="26"/>
      <c r="N184" s="26"/>
      <c r="O184" s="26"/>
      <c r="P184" s="26">
        <f>L184</f>
        <v>0</v>
      </c>
      <c r="Q184" s="25">
        <f>F184+K184</f>
        <v>0</v>
      </c>
      <c r="R184" s="23"/>
      <c r="S184" s="23"/>
      <c r="T184" s="23"/>
      <c r="U184" s="3"/>
      <c r="V184" s="3"/>
      <c r="W184" s="3"/>
      <c r="X184" s="3"/>
      <c r="Y184" s="3"/>
      <c r="Z184" s="3"/>
    </row>
    <row r="185" spans="1:26" ht="31.95" hidden="1" customHeight="1">
      <c r="A185" s="3"/>
      <c r="B185" s="41" t="s">
        <v>446</v>
      </c>
      <c r="C185" s="41" t="s">
        <v>94</v>
      </c>
      <c r="D185" s="21"/>
      <c r="E185" s="44" t="s">
        <v>95</v>
      </c>
      <c r="F185" s="26">
        <f t="shared" ref="F185:Q185" si="154">F186</f>
        <v>0</v>
      </c>
      <c r="G185" s="26">
        <f t="shared" si="154"/>
        <v>0</v>
      </c>
      <c r="H185" s="26">
        <f t="shared" si="154"/>
        <v>0</v>
      </c>
      <c r="I185" s="26">
        <f t="shared" si="154"/>
        <v>0</v>
      </c>
      <c r="J185" s="26">
        <f t="shared" si="154"/>
        <v>0</v>
      </c>
      <c r="K185" s="26">
        <f t="shared" si="154"/>
        <v>0</v>
      </c>
      <c r="L185" s="26">
        <f t="shared" si="154"/>
        <v>0</v>
      </c>
      <c r="M185" s="26">
        <f t="shared" si="154"/>
        <v>0</v>
      </c>
      <c r="N185" s="26">
        <f t="shared" si="154"/>
        <v>0</v>
      </c>
      <c r="O185" s="26">
        <f t="shared" si="154"/>
        <v>0</v>
      </c>
      <c r="P185" s="26">
        <f t="shared" si="154"/>
        <v>0</v>
      </c>
      <c r="Q185" s="26">
        <f t="shared" si="154"/>
        <v>0</v>
      </c>
      <c r="R185" s="23"/>
      <c r="S185" s="23"/>
      <c r="T185" s="23"/>
      <c r="U185" s="3"/>
      <c r="V185" s="3"/>
      <c r="W185" s="3"/>
      <c r="X185" s="3"/>
      <c r="Y185" s="3"/>
      <c r="Z185" s="3"/>
    </row>
    <row r="186" spans="1:26" ht="30.15" hidden="1">
      <c r="A186" s="3"/>
      <c r="B186" s="53" t="s">
        <v>447</v>
      </c>
      <c r="C186" s="54" t="s">
        <v>97</v>
      </c>
      <c r="D186" s="55" t="s">
        <v>98</v>
      </c>
      <c r="E186" s="56" t="s">
        <v>99</v>
      </c>
      <c r="F186" s="28"/>
      <c r="G186" s="28"/>
      <c r="H186" s="28"/>
      <c r="I186" s="28"/>
      <c r="J186" s="29"/>
      <c r="K186" s="28">
        <f>M186+P186</f>
        <v>0</v>
      </c>
      <c r="L186" s="28"/>
      <c r="M186" s="28"/>
      <c r="N186" s="28"/>
      <c r="O186" s="28"/>
      <c r="P186" s="28">
        <f>L186</f>
        <v>0</v>
      </c>
      <c r="Q186" s="29">
        <f>F186+K186</f>
        <v>0</v>
      </c>
      <c r="R186" s="23"/>
      <c r="S186" s="23"/>
      <c r="T186" s="23"/>
      <c r="U186" s="3"/>
      <c r="V186" s="3"/>
      <c r="W186" s="3"/>
      <c r="X186" s="3"/>
      <c r="Y186" s="3"/>
      <c r="Z186" s="3"/>
    </row>
    <row r="187" spans="1:26" ht="31.95" hidden="1" customHeight="1">
      <c r="A187" s="3"/>
      <c r="B187" s="15" t="s">
        <v>448</v>
      </c>
      <c r="C187" s="15" t="s">
        <v>449</v>
      </c>
      <c r="D187" s="15"/>
      <c r="E187" s="43" t="s">
        <v>450</v>
      </c>
      <c r="F187" s="25">
        <f t="shared" ref="F187:Q187" si="155">F188+F189</f>
        <v>0</v>
      </c>
      <c r="G187" s="25">
        <f t="shared" si="155"/>
        <v>0</v>
      </c>
      <c r="H187" s="25">
        <f t="shared" si="155"/>
        <v>0</v>
      </c>
      <c r="I187" s="25">
        <f t="shared" si="155"/>
        <v>0</v>
      </c>
      <c r="J187" s="25">
        <f t="shared" si="155"/>
        <v>0</v>
      </c>
      <c r="K187" s="25">
        <f t="shared" si="155"/>
        <v>0</v>
      </c>
      <c r="L187" s="25">
        <f t="shared" si="155"/>
        <v>0</v>
      </c>
      <c r="M187" s="25">
        <f t="shared" si="155"/>
        <v>0</v>
      </c>
      <c r="N187" s="25">
        <f t="shared" si="155"/>
        <v>0</v>
      </c>
      <c r="O187" s="25">
        <f t="shared" si="155"/>
        <v>0</v>
      </c>
      <c r="P187" s="25">
        <f t="shared" si="155"/>
        <v>0</v>
      </c>
      <c r="Q187" s="25">
        <f t="shared" si="155"/>
        <v>0</v>
      </c>
      <c r="R187" s="23"/>
      <c r="S187" s="23"/>
      <c r="T187" s="23"/>
      <c r="U187" s="3"/>
      <c r="V187" s="3"/>
      <c r="W187" s="3"/>
      <c r="X187" s="3"/>
      <c r="Y187" s="3"/>
      <c r="Z187" s="3"/>
    </row>
    <row r="188" spans="1:26" ht="63" hidden="1" customHeight="1">
      <c r="A188" s="3"/>
      <c r="B188" s="53" t="s">
        <v>451</v>
      </c>
      <c r="C188" s="54" t="s">
        <v>452</v>
      </c>
      <c r="D188" s="55" t="s">
        <v>119</v>
      </c>
      <c r="E188" s="56" t="s">
        <v>453</v>
      </c>
      <c r="F188" s="28">
        <f t="shared" ref="F188:F190" si="156">G188+J188</f>
        <v>0</v>
      </c>
      <c r="G188" s="28"/>
      <c r="H188" s="28"/>
      <c r="I188" s="28"/>
      <c r="J188" s="29"/>
      <c r="K188" s="28">
        <f t="shared" ref="K188:K190" si="157">M188+P188</f>
        <v>0</v>
      </c>
      <c r="L188" s="28"/>
      <c r="M188" s="28"/>
      <c r="N188" s="28"/>
      <c r="O188" s="28"/>
      <c r="P188" s="28"/>
      <c r="Q188" s="29">
        <f t="shared" ref="Q188:Q190" si="158">F188+K188</f>
        <v>0</v>
      </c>
      <c r="R188" s="23"/>
      <c r="S188" s="23"/>
      <c r="T188" s="23"/>
      <c r="U188" s="3"/>
      <c r="V188" s="3"/>
      <c r="W188" s="3"/>
      <c r="X188" s="3"/>
      <c r="Y188" s="3"/>
      <c r="Z188" s="3"/>
    </row>
    <row r="189" spans="1:26" ht="47.3" hidden="1" customHeight="1">
      <c r="A189" s="3"/>
      <c r="B189" s="53" t="s">
        <v>454</v>
      </c>
      <c r="C189" s="54" t="s">
        <v>455</v>
      </c>
      <c r="D189" s="55" t="s">
        <v>119</v>
      </c>
      <c r="E189" s="56" t="s">
        <v>456</v>
      </c>
      <c r="F189" s="28">
        <f t="shared" si="156"/>
        <v>0</v>
      </c>
      <c r="G189" s="28"/>
      <c r="H189" s="28"/>
      <c r="I189" s="28"/>
      <c r="J189" s="29"/>
      <c r="K189" s="28">
        <f t="shared" si="157"/>
        <v>0</v>
      </c>
      <c r="L189" s="28"/>
      <c r="M189" s="28"/>
      <c r="N189" s="28"/>
      <c r="O189" s="28"/>
      <c r="P189" s="28"/>
      <c r="Q189" s="29">
        <f t="shared" si="158"/>
        <v>0</v>
      </c>
      <c r="R189" s="23"/>
      <c r="S189" s="23"/>
      <c r="T189" s="23"/>
      <c r="U189" s="3"/>
      <c r="V189" s="3"/>
      <c r="W189" s="3"/>
      <c r="X189" s="3"/>
      <c r="Y189" s="3"/>
      <c r="Z189" s="3"/>
    </row>
    <row r="190" spans="1:26" s="89" customFormat="1" ht="45.2" hidden="1">
      <c r="A190" s="23"/>
      <c r="B190" s="41" t="s">
        <v>661</v>
      </c>
      <c r="C190" s="41" t="s">
        <v>662</v>
      </c>
      <c r="D190" s="41" t="s">
        <v>119</v>
      </c>
      <c r="E190" s="47" t="s">
        <v>511</v>
      </c>
      <c r="F190" s="26">
        <f t="shared" si="156"/>
        <v>0</v>
      </c>
      <c r="G190" s="25"/>
      <c r="H190" s="25"/>
      <c r="I190" s="25"/>
      <c r="J190" s="25"/>
      <c r="K190" s="26">
        <f t="shared" si="157"/>
        <v>0</v>
      </c>
      <c r="L190" s="26"/>
      <c r="M190" s="25"/>
      <c r="N190" s="25"/>
      <c r="O190" s="25"/>
      <c r="P190" s="26">
        <f>L190</f>
        <v>0</v>
      </c>
      <c r="Q190" s="25">
        <f t="shared" si="158"/>
        <v>0</v>
      </c>
      <c r="R190" s="23"/>
      <c r="S190" s="23"/>
      <c r="T190" s="23"/>
      <c r="U190" s="23"/>
      <c r="V190" s="23"/>
      <c r="W190" s="23"/>
      <c r="X190" s="23"/>
      <c r="Y190" s="23"/>
      <c r="Z190" s="23"/>
    </row>
    <row r="191" spans="1:26" ht="17.7" hidden="1">
      <c r="A191" s="3"/>
      <c r="B191" s="15" t="s">
        <v>457</v>
      </c>
      <c r="C191" s="15" t="s">
        <v>172</v>
      </c>
      <c r="D191" s="51"/>
      <c r="E191" s="52" t="s">
        <v>173</v>
      </c>
      <c r="F191" s="25">
        <f>F193+F192+F195+F198</f>
        <v>0</v>
      </c>
      <c r="G191" s="25">
        <f t="shared" ref="G191:Q191" si="159">G193+G192+G195+G198</f>
        <v>0</v>
      </c>
      <c r="H191" s="25">
        <f t="shared" si="159"/>
        <v>0</v>
      </c>
      <c r="I191" s="25">
        <f t="shared" si="159"/>
        <v>0</v>
      </c>
      <c r="J191" s="25">
        <f t="shared" si="159"/>
        <v>0</v>
      </c>
      <c r="K191" s="25">
        <f t="shared" si="159"/>
        <v>0</v>
      </c>
      <c r="L191" s="25">
        <f t="shared" si="159"/>
        <v>0</v>
      </c>
      <c r="M191" s="25">
        <f t="shared" si="159"/>
        <v>0</v>
      </c>
      <c r="N191" s="25">
        <f t="shared" si="159"/>
        <v>0</v>
      </c>
      <c r="O191" s="25">
        <f t="shared" si="159"/>
        <v>0</v>
      </c>
      <c r="P191" s="25">
        <f t="shared" si="159"/>
        <v>0</v>
      </c>
      <c r="Q191" s="25">
        <f t="shared" si="159"/>
        <v>0</v>
      </c>
      <c r="R191" s="23"/>
      <c r="S191" s="23"/>
      <c r="T191" s="23"/>
      <c r="U191" s="3"/>
      <c r="V191" s="3"/>
      <c r="W191" s="3"/>
      <c r="X191" s="3"/>
      <c r="Y191" s="3"/>
      <c r="Z191" s="3"/>
    </row>
    <row r="192" spans="1:26" ht="17.7" hidden="1">
      <c r="A192" s="3"/>
      <c r="B192" s="41" t="s">
        <v>458</v>
      </c>
      <c r="C192" s="41" t="s">
        <v>175</v>
      </c>
      <c r="D192" s="21" t="s">
        <v>176</v>
      </c>
      <c r="E192" s="61" t="s">
        <v>177</v>
      </c>
      <c r="F192" s="26"/>
      <c r="G192" s="26"/>
      <c r="H192" s="26"/>
      <c r="I192" s="26"/>
      <c r="J192" s="26"/>
      <c r="K192" s="26">
        <f>M192+P192</f>
        <v>0</v>
      </c>
      <c r="L192" s="26"/>
      <c r="M192" s="26"/>
      <c r="N192" s="26"/>
      <c r="O192" s="26"/>
      <c r="P192" s="26">
        <f>L192</f>
        <v>0</v>
      </c>
      <c r="Q192" s="26">
        <f>F192+K192</f>
        <v>0</v>
      </c>
      <c r="R192" s="23"/>
      <c r="S192" s="23"/>
      <c r="T192" s="23"/>
      <c r="U192" s="3"/>
      <c r="V192" s="3"/>
      <c r="W192" s="3"/>
      <c r="X192" s="3"/>
      <c r="Y192" s="3"/>
      <c r="Z192" s="3"/>
    </row>
    <row r="193" spans="1:26" ht="17.7" hidden="1">
      <c r="A193" s="3"/>
      <c r="B193" s="15" t="s">
        <v>459</v>
      </c>
      <c r="C193" s="15" t="s">
        <v>183</v>
      </c>
      <c r="D193" s="15"/>
      <c r="E193" s="43" t="s">
        <v>184</v>
      </c>
      <c r="F193" s="25">
        <f t="shared" ref="F193:Q193" si="160">F194</f>
        <v>0</v>
      </c>
      <c r="G193" s="25">
        <f t="shared" si="160"/>
        <v>0</v>
      </c>
      <c r="H193" s="25">
        <f t="shared" si="160"/>
        <v>0</v>
      </c>
      <c r="I193" s="25">
        <f t="shared" si="160"/>
        <v>0</v>
      </c>
      <c r="J193" s="25">
        <f t="shared" si="160"/>
        <v>0</v>
      </c>
      <c r="K193" s="25">
        <f t="shared" si="160"/>
        <v>0</v>
      </c>
      <c r="L193" s="25">
        <f t="shared" si="160"/>
        <v>0</v>
      </c>
      <c r="M193" s="25">
        <f t="shared" si="160"/>
        <v>0</v>
      </c>
      <c r="N193" s="25">
        <f t="shared" si="160"/>
        <v>0</v>
      </c>
      <c r="O193" s="25">
        <f t="shared" si="160"/>
        <v>0</v>
      </c>
      <c r="P193" s="25">
        <f t="shared" si="160"/>
        <v>0</v>
      </c>
      <c r="Q193" s="25">
        <f t="shared" si="160"/>
        <v>0</v>
      </c>
      <c r="R193" s="23"/>
      <c r="S193" s="23"/>
      <c r="T193" s="23"/>
      <c r="U193" s="3"/>
      <c r="V193" s="3"/>
      <c r="W193" s="3"/>
      <c r="X193" s="3"/>
      <c r="Y193" s="3"/>
      <c r="Z193" s="3"/>
    </row>
    <row r="194" spans="1:26" ht="60.9" hidden="1" customHeight="1">
      <c r="A194" s="3"/>
      <c r="B194" s="53" t="s">
        <v>460</v>
      </c>
      <c r="C194" s="54" t="s">
        <v>186</v>
      </c>
      <c r="D194" s="62" t="s">
        <v>187</v>
      </c>
      <c r="E194" s="63" t="s">
        <v>188</v>
      </c>
      <c r="F194" s="28">
        <f>G194+J194</f>
        <v>0</v>
      </c>
      <c r="G194" s="93"/>
      <c r="H194" s="93"/>
      <c r="I194" s="93"/>
      <c r="J194" s="93"/>
      <c r="K194" s="28">
        <f>M194+P194</f>
        <v>0</v>
      </c>
      <c r="L194" s="28"/>
      <c r="M194" s="28"/>
      <c r="N194" s="28"/>
      <c r="O194" s="28"/>
      <c r="P194" s="28">
        <f>L194</f>
        <v>0</v>
      </c>
      <c r="Q194" s="28">
        <f>F194+K194</f>
        <v>0</v>
      </c>
      <c r="R194" s="23"/>
      <c r="S194" s="23"/>
      <c r="T194" s="23"/>
      <c r="U194" s="3"/>
      <c r="V194" s="3"/>
      <c r="W194" s="3"/>
      <c r="X194" s="3"/>
      <c r="Y194" s="3"/>
      <c r="Z194" s="3"/>
    </row>
    <row r="195" spans="1:26" s="22" customFormat="1" ht="51.05" hidden="1" customHeight="1">
      <c r="A195" s="3"/>
      <c r="B195" s="15" t="s">
        <v>633</v>
      </c>
      <c r="C195" s="16" t="s">
        <v>634</v>
      </c>
      <c r="D195" s="43"/>
      <c r="E195" s="43" t="s">
        <v>635</v>
      </c>
      <c r="F195" s="25">
        <f>F196+F197</f>
        <v>0</v>
      </c>
      <c r="G195" s="25">
        <f t="shared" ref="G195:Q195" si="161">G196+G197</f>
        <v>0</v>
      </c>
      <c r="H195" s="25">
        <f t="shared" si="161"/>
        <v>0</v>
      </c>
      <c r="I195" s="25">
        <f t="shared" si="161"/>
        <v>0</v>
      </c>
      <c r="J195" s="25">
        <f t="shared" si="161"/>
        <v>0</v>
      </c>
      <c r="K195" s="25">
        <f t="shared" si="161"/>
        <v>0</v>
      </c>
      <c r="L195" s="25">
        <f t="shared" si="161"/>
        <v>0</v>
      </c>
      <c r="M195" s="25">
        <f t="shared" si="161"/>
        <v>0</v>
      </c>
      <c r="N195" s="25">
        <f t="shared" si="161"/>
        <v>0</v>
      </c>
      <c r="O195" s="25">
        <f t="shared" si="161"/>
        <v>0</v>
      </c>
      <c r="P195" s="25">
        <f t="shared" si="161"/>
        <v>0</v>
      </c>
      <c r="Q195" s="25">
        <f t="shared" si="161"/>
        <v>0</v>
      </c>
      <c r="R195" s="23"/>
      <c r="S195" s="23"/>
      <c r="T195" s="23"/>
      <c r="U195" s="3"/>
      <c r="V195" s="3"/>
      <c r="W195" s="3"/>
      <c r="X195" s="3"/>
      <c r="Y195" s="3"/>
      <c r="Z195" s="3"/>
    </row>
    <row r="196" spans="1:26" s="22" customFormat="1" ht="71.2" hidden="1" customHeight="1">
      <c r="A196" s="3"/>
      <c r="B196" s="53" t="s">
        <v>636</v>
      </c>
      <c r="C196" s="54" t="s">
        <v>638</v>
      </c>
      <c r="D196" s="69" t="s">
        <v>194</v>
      </c>
      <c r="E196" s="63" t="s">
        <v>637</v>
      </c>
      <c r="F196" s="28">
        <f>G196+J196</f>
        <v>0</v>
      </c>
      <c r="G196" s="28"/>
      <c r="H196" s="28"/>
      <c r="I196" s="28"/>
      <c r="J196" s="28"/>
      <c r="K196" s="28">
        <f>M196+P196</f>
        <v>0</v>
      </c>
      <c r="L196" s="28"/>
      <c r="M196" s="28"/>
      <c r="N196" s="28"/>
      <c r="O196" s="28"/>
      <c r="P196" s="28"/>
      <c r="Q196" s="28">
        <f>F196+K196</f>
        <v>0</v>
      </c>
      <c r="R196" s="23"/>
      <c r="S196" s="23"/>
      <c r="T196" s="23"/>
      <c r="U196" s="3"/>
      <c r="V196" s="3"/>
      <c r="W196" s="3"/>
      <c r="X196" s="3"/>
      <c r="Y196" s="3"/>
      <c r="Z196" s="3"/>
    </row>
    <row r="197" spans="1:26" s="22" customFormat="1" ht="60.9" hidden="1" customHeight="1">
      <c r="A197" s="3"/>
      <c r="B197" s="53" t="s">
        <v>630</v>
      </c>
      <c r="C197" s="54" t="s">
        <v>631</v>
      </c>
      <c r="D197" s="69" t="s">
        <v>194</v>
      </c>
      <c r="E197" s="63" t="s">
        <v>632</v>
      </c>
      <c r="F197" s="28">
        <f>G197+J197</f>
        <v>0</v>
      </c>
      <c r="G197" s="93"/>
      <c r="H197" s="93"/>
      <c r="I197" s="93"/>
      <c r="J197" s="93"/>
      <c r="K197" s="28">
        <f>M197+P197</f>
        <v>0</v>
      </c>
      <c r="L197" s="93"/>
      <c r="M197" s="93"/>
      <c r="N197" s="93"/>
      <c r="O197" s="93"/>
      <c r="P197" s="93"/>
      <c r="Q197" s="28">
        <f>F197+K197</f>
        <v>0</v>
      </c>
      <c r="R197" s="23"/>
      <c r="S197" s="23"/>
      <c r="T197" s="23"/>
      <c r="U197" s="3"/>
      <c r="V197" s="3"/>
      <c r="W197" s="3"/>
      <c r="X197" s="3"/>
      <c r="Y197" s="3"/>
      <c r="Z197" s="3"/>
    </row>
    <row r="198" spans="1:26" s="89" customFormat="1" ht="32.25" hidden="1" customHeight="1">
      <c r="A198" s="23"/>
      <c r="B198" s="41" t="s">
        <v>654</v>
      </c>
      <c r="C198" s="41" t="s">
        <v>655</v>
      </c>
      <c r="D198" s="91" t="s">
        <v>194</v>
      </c>
      <c r="E198" s="47" t="s">
        <v>656</v>
      </c>
      <c r="F198" s="26">
        <f t="shared" ref="F198" si="162">G198+J198</f>
        <v>0</v>
      </c>
      <c r="G198" s="25"/>
      <c r="H198" s="25"/>
      <c r="I198" s="25"/>
      <c r="J198" s="25"/>
      <c r="K198" s="26">
        <f t="shared" ref="K198" si="163">M198+P198</f>
        <v>0</v>
      </c>
      <c r="L198" s="26"/>
      <c r="M198" s="25"/>
      <c r="N198" s="25"/>
      <c r="O198" s="25"/>
      <c r="P198" s="26">
        <f>L198</f>
        <v>0</v>
      </c>
      <c r="Q198" s="25">
        <f t="shared" ref="Q198" si="164">F198+K198</f>
        <v>0</v>
      </c>
      <c r="R198" s="23"/>
      <c r="S198" s="23"/>
      <c r="T198" s="23"/>
      <c r="U198" s="23"/>
      <c r="V198" s="23"/>
      <c r="W198" s="23"/>
      <c r="X198" s="23"/>
      <c r="Y198" s="23"/>
      <c r="Z198" s="23"/>
    </row>
    <row r="199" spans="1:26" ht="17.7" hidden="1">
      <c r="A199" s="3"/>
      <c r="B199" s="15" t="s">
        <v>461</v>
      </c>
      <c r="C199" s="15" t="s">
        <v>341</v>
      </c>
      <c r="D199" s="51"/>
      <c r="E199" s="52" t="s">
        <v>342</v>
      </c>
      <c r="F199" s="25">
        <f t="shared" ref="F199:F200" si="165">F200</f>
        <v>0</v>
      </c>
      <c r="G199" s="25">
        <f t="shared" ref="G199:J199" si="166">G200+G201</f>
        <v>0</v>
      </c>
      <c r="H199" s="25">
        <f t="shared" si="166"/>
        <v>0</v>
      </c>
      <c r="I199" s="25">
        <f t="shared" si="166"/>
        <v>0</v>
      </c>
      <c r="J199" s="25">
        <f t="shared" si="166"/>
        <v>0</v>
      </c>
      <c r="K199" s="25">
        <f t="shared" ref="K199:Q199" si="167">K200</f>
        <v>0</v>
      </c>
      <c r="L199" s="25">
        <f t="shared" si="167"/>
        <v>0</v>
      </c>
      <c r="M199" s="25">
        <f t="shared" si="167"/>
        <v>0</v>
      </c>
      <c r="N199" s="25">
        <f t="shared" si="167"/>
        <v>0</v>
      </c>
      <c r="O199" s="25">
        <f t="shared" si="167"/>
        <v>0</v>
      </c>
      <c r="P199" s="25">
        <f t="shared" si="167"/>
        <v>0</v>
      </c>
      <c r="Q199" s="25">
        <f t="shared" si="167"/>
        <v>0</v>
      </c>
      <c r="R199" s="23"/>
      <c r="S199" s="23"/>
      <c r="T199" s="23"/>
      <c r="U199" s="3"/>
      <c r="V199" s="3"/>
      <c r="W199" s="3"/>
      <c r="X199" s="3"/>
      <c r="Y199" s="3"/>
      <c r="Z199" s="3"/>
    </row>
    <row r="200" spans="1:26" ht="17.7" hidden="1">
      <c r="A200" s="3"/>
      <c r="B200" s="41" t="s">
        <v>462</v>
      </c>
      <c r="C200" s="41" t="s">
        <v>355</v>
      </c>
      <c r="D200" s="21"/>
      <c r="E200" s="44" t="s">
        <v>356</v>
      </c>
      <c r="F200" s="26">
        <f t="shared" si="165"/>
        <v>0</v>
      </c>
      <c r="G200" s="26">
        <f t="shared" ref="G200:J200" si="168">G201</f>
        <v>0</v>
      </c>
      <c r="H200" s="26">
        <f t="shared" si="168"/>
        <v>0</v>
      </c>
      <c r="I200" s="26">
        <f t="shared" si="168"/>
        <v>0</v>
      </c>
      <c r="J200" s="26">
        <f t="shared" si="168"/>
        <v>0</v>
      </c>
      <c r="K200" s="26">
        <f t="shared" ref="K200:K203" si="169">M200+P200</f>
        <v>0</v>
      </c>
      <c r="L200" s="26">
        <f t="shared" ref="L200:P200" si="170">L201</f>
        <v>0</v>
      </c>
      <c r="M200" s="26">
        <f t="shared" si="170"/>
        <v>0</v>
      </c>
      <c r="N200" s="26">
        <f t="shared" si="170"/>
        <v>0</v>
      </c>
      <c r="O200" s="26">
        <f t="shared" si="170"/>
        <v>0</v>
      </c>
      <c r="P200" s="26">
        <f t="shared" si="170"/>
        <v>0</v>
      </c>
      <c r="Q200" s="25">
        <f t="shared" ref="Q200:Q203" si="171">F200+K200</f>
        <v>0</v>
      </c>
      <c r="R200" s="23"/>
      <c r="S200" s="23"/>
      <c r="T200" s="23"/>
      <c r="U200" s="3"/>
      <c r="V200" s="3"/>
      <c r="W200" s="3"/>
      <c r="X200" s="3"/>
      <c r="Y200" s="3"/>
      <c r="Z200" s="3"/>
    </row>
    <row r="201" spans="1:26" ht="30.15" hidden="1">
      <c r="A201" s="3"/>
      <c r="B201" s="41" t="s">
        <v>463</v>
      </c>
      <c r="C201" s="54" t="s">
        <v>358</v>
      </c>
      <c r="D201" s="55" t="s">
        <v>359</v>
      </c>
      <c r="E201" s="56" t="s">
        <v>464</v>
      </c>
      <c r="F201" s="26">
        <f>G201+J201</f>
        <v>0</v>
      </c>
      <c r="G201" s="26"/>
      <c r="H201" s="26"/>
      <c r="I201" s="26"/>
      <c r="J201" s="25"/>
      <c r="K201" s="26">
        <f t="shared" si="169"/>
        <v>0</v>
      </c>
      <c r="L201" s="26"/>
      <c r="M201" s="26"/>
      <c r="N201" s="26"/>
      <c r="O201" s="26"/>
      <c r="P201" s="26"/>
      <c r="Q201" s="25">
        <f t="shared" si="171"/>
        <v>0</v>
      </c>
      <c r="R201" s="23"/>
      <c r="S201" s="23"/>
      <c r="T201" s="23"/>
      <c r="U201" s="3"/>
      <c r="V201" s="3"/>
      <c r="W201" s="3"/>
      <c r="X201" s="3"/>
      <c r="Y201" s="3"/>
      <c r="Z201" s="3"/>
    </row>
    <row r="202" spans="1:26" s="115" customFormat="1" ht="33.75" hidden="1" customHeight="1">
      <c r="A202" s="113"/>
      <c r="B202" s="15" t="s">
        <v>659</v>
      </c>
      <c r="C202" s="79" t="s">
        <v>407</v>
      </c>
      <c r="D202" s="114"/>
      <c r="E202" s="43" t="s">
        <v>660</v>
      </c>
      <c r="F202" s="25">
        <f>F203</f>
        <v>0</v>
      </c>
      <c r="G202" s="25">
        <f t="shared" ref="G202:P202" si="172">G203</f>
        <v>0</v>
      </c>
      <c r="H202" s="25">
        <f t="shared" si="172"/>
        <v>0</v>
      </c>
      <c r="I202" s="25">
        <f t="shared" si="172"/>
        <v>0</v>
      </c>
      <c r="J202" s="25">
        <f t="shared" si="172"/>
        <v>0</v>
      </c>
      <c r="K202" s="25">
        <f t="shared" si="172"/>
        <v>0</v>
      </c>
      <c r="L202" s="25">
        <f t="shared" si="172"/>
        <v>0</v>
      </c>
      <c r="M202" s="25">
        <f t="shared" si="172"/>
        <v>0</v>
      </c>
      <c r="N202" s="25">
        <f t="shared" si="172"/>
        <v>0</v>
      </c>
      <c r="O202" s="25">
        <f t="shared" si="172"/>
        <v>0</v>
      </c>
      <c r="P202" s="25">
        <f t="shared" si="172"/>
        <v>0</v>
      </c>
      <c r="Q202" s="25">
        <f t="shared" si="171"/>
        <v>0</v>
      </c>
      <c r="R202" s="113"/>
      <c r="S202" s="113"/>
      <c r="T202" s="113"/>
      <c r="U202" s="113"/>
      <c r="V202" s="113"/>
      <c r="W202" s="113"/>
      <c r="X202" s="113"/>
      <c r="Y202" s="113"/>
      <c r="Z202" s="113"/>
    </row>
    <row r="203" spans="1:26" s="89" customFormat="1" ht="32.25" hidden="1" customHeight="1">
      <c r="A203" s="23"/>
      <c r="B203" s="41" t="s">
        <v>657</v>
      </c>
      <c r="C203" s="41" t="s">
        <v>658</v>
      </c>
      <c r="D203" s="41" t="s">
        <v>414</v>
      </c>
      <c r="E203" s="46" t="s">
        <v>506</v>
      </c>
      <c r="F203" s="26">
        <f t="shared" ref="F203" si="173">G203+J203</f>
        <v>0</v>
      </c>
      <c r="G203" s="107"/>
      <c r="H203" s="110"/>
      <c r="I203" s="106"/>
      <c r="J203" s="107"/>
      <c r="K203" s="26">
        <f t="shared" si="169"/>
        <v>0</v>
      </c>
      <c r="L203" s="26"/>
      <c r="M203" s="26"/>
      <c r="N203" s="26"/>
      <c r="O203" s="26"/>
      <c r="P203" s="26">
        <f>L203</f>
        <v>0</v>
      </c>
      <c r="Q203" s="25">
        <f t="shared" si="171"/>
        <v>0</v>
      </c>
      <c r="R203" s="23"/>
      <c r="S203" s="23"/>
      <c r="T203" s="23"/>
      <c r="U203" s="23"/>
      <c r="V203" s="23"/>
      <c r="W203" s="23"/>
      <c r="X203" s="23"/>
      <c r="Y203" s="23"/>
      <c r="Z203" s="23"/>
    </row>
    <row r="204" spans="1:26" ht="24.05" customHeight="1">
      <c r="A204" s="3"/>
      <c r="B204" s="15" t="s">
        <v>465</v>
      </c>
      <c r="C204" s="15" t="s">
        <v>466</v>
      </c>
      <c r="D204" s="15"/>
      <c r="E204" s="43" t="s">
        <v>467</v>
      </c>
      <c r="F204" s="25">
        <f>F205+F210+F211+F212+F214+F213</f>
        <v>184089400</v>
      </c>
      <c r="G204" s="25">
        <f t="shared" ref="G204:P204" si="174">G205+G210+G211+G212+G214+G213</f>
        <v>2752485.45</v>
      </c>
      <c r="H204" s="25">
        <f t="shared" si="174"/>
        <v>0</v>
      </c>
      <c r="I204" s="25">
        <f t="shared" si="174"/>
        <v>65115.45</v>
      </c>
      <c r="J204" s="25">
        <f t="shared" si="174"/>
        <v>181336914.55000001</v>
      </c>
      <c r="K204" s="25">
        <f t="shared" si="174"/>
        <v>10000000</v>
      </c>
      <c r="L204" s="25">
        <f t="shared" si="174"/>
        <v>10000000</v>
      </c>
      <c r="M204" s="25">
        <f t="shared" si="174"/>
        <v>0</v>
      </c>
      <c r="N204" s="25">
        <f t="shared" si="174"/>
        <v>0</v>
      </c>
      <c r="O204" s="25">
        <f t="shared" si="174"/>
        <v>0</v>
      </c>
      <c r="P204" s="25">
        <f t="shared" si="174"/>
        <v>10000000</v>
      </c>
      <c r="Q204" s="25">
        <f>F204+K204</f>
        <v>194089400</v>
      </c>
      <c r="R204" s="23"/>
      <c r="S204" s="23"/>
      <c r="T204" s="23"/>
      <c r="U204" s="3"/>
      <c r="V204" s="3"/>
      <c r="W204" s="3"/>
      <c r="X204" s="3"/>
      <c r="Y204" s="3"/>
      <c r="Z204" s="3"/>
    </row>
    <row r="205" spans="1:26" ht="32.25" customHeight="1">
      <c r="A205" s="3"/>
      <c r="B205" s="41" t="s">
        <v>468</v>
      </c>
      <c r="C205" s="41" t="s">
        <v>469</v>
      </c>
      <c r="D205" s="41"/>
      <c r="E205" s="47" t="s">
        <v>470</v>
      </c>
      <c r="F205" s="26">
        <f>G205+J205</f>
        <v>155820000</v>
      </c>
      <c r="G205" s="26">
        <f t="shared" ref="G205:I205" si="175">G207+G209+G206+G208</f>
        <v>0</v>
      </c>
      <c r="H205" s="26">
        <f t="shared" si="175"/>
        <v>0</v>
      </c>
      <c r="I205" s="26">
        <f t="shared" si="175"/>
        <v>0</v>
      </c>
      <c r="J205" s="26">
        <f>J207+J209+J206+J208</f>
        <v>155820000</v>
      </c>
      <c r="K205" s="26">
        <f t="shared" ref="K205:K214" si="176">M205+P205</f>
        <v>1557438</v>
      </c>
      <c r="L205" s="26">
        <f>SUM(L206:L209)</f>
        <v>1557438</v>
      </c>
      <c r="M205" s="26">
        <f t="shared" ref="M205:P205" si="177">SUM(M206:M209)</f>
        <v>0</v>
      </c>
      <c r="N205" s="26">
        <f t="shared" si="177"/>
        <v>0</v>
      </c>
      <c r="O205" s="26">
        <f t="shared" si="177"/>
        <v>0</v>
      </c>
      <c r="P205" s="26">
        <f t="shared" si="177"/>
        <v>1557438</v>
      </c>
      <c r="Q205" s="26">
        <f>SUM(Q206:Q209)</f>
        <v>157377438</v>
      </c>
      <c r="R205" s="23"/>
      <c r="S205" s="23"/>
      <c r="T205" s="23"/>
      <c r="U205" s="3"/>
      <c r="V205" s="3"/>
      <c r="W205" s="3"/>
      <c r="X205" s="3"/>
      <c r="Y205" s="3"/>
      <c r="Z205" s="3"/>
    </row>
    <row r="206" spans="1:26" ht="35.700000000000003" customHeight="1">
      <c r="A206" s="3"/>
      <c r="B206" s="53" t="s">
        <v>471</v>
      </c>
      <c r="C206" s="54" t="s">
        <v>472</v>
      </c>
      <c r="D206" s="54" t="s">
        <v>311</v>
      </c>
      <c r="E206" s="54" t="s">
        <v>473</v>
      </c>
      <c r="F206" s="26">
        <f t="shared" ref="F206:F214" si="178">G206+J206</f>
        <v>0</v>
      </c>
      <c r="G206" s="26"/>
      <c r="H206" s="26"/>
      <c r="I206" s="26"/>
      <c r="J206" s="26"/>
      <c r="K206" s="26">
        <f t="shared" si="176"/>
        <v>1557438</v>
      </c>
      <c r="L206" s="26">
        <v>1557438</v>
      </c>
      <c r="M206" s="26"/>
      <c r="N206" s="26"/>
      <c r="O206" s="26"/>
      <c r="P206" s="26">
        <f>L206</f>
        <v>1557438</v>
      </c>
      <c r="Q206" s="26">
        <f t="shared" ref="Q206:Q212" si="179">F206+K206</f>
        <v>1557438</v>
      </c>
      <c r="R206" s="23"/>
      <c r="S206" s="23"/>
      <c r="T206" s="23"/>
      <c r="U206" s="3"/>
      <c r="V206" s="3"/>
      <c r="W206" s="3"/>
      <c r="X206" s="3"/>
      <c r="Y206" s="3"/>
      <c r="Z206" s="3"/>
    </row>
    <row r="207" spans="1:26" ht="32.25" customHeight="1">
      <c r="A207" s="3"/>
      <c r="B207" s="53" t="s">
        <v>474</v>
      </c>
      <c r="C207" s="54" t="s">
        <v>475</v>
      </c>
      <c r="D207" s="54" t="s">
        <v>476</v>
      </c>
      <c r="E207" s="58" t="s">
        <v>477</v>
      </c>
      <c r="F207" s="28">
        <f t="shared" si="178"/>
        <v>133200000</v>
      </c>
      <c r="G207" s="28"/>
      <c r="H207" s="28"/>
      <c r="I207" s="28"/>
      <c r="J207" s="28">
        <f>81380000+30917400+16502600+4400000</f>
        <v>133200000</v>
      </c>
      <c r="K207" s="28">
        <f t="shared" si="176"/>
        <v>0</v>
      </c>
      <c r="L207" s="28"/>
      <c r="M207" s="28"/>
      <c r="N207" s="28"/>
      <c r="O207" s="28"/>
      <c r="P207" s="28"/>
      <c r="Q207" s="29">
        <f t="shared" si="179"/>
        <v>133200000</v>
      </c>
      <c r="R207" s="23"/>
      <c r="S207" s="23"/>
      <c r="T207" s="23"/>
      <c r="U207" s="3"/>
      <c r="V207" s="3"/>
      <c r="W207" s="3"/>
      <c r="X207" s="3"/>
      <c r="Y207" s="3"/>
      <c r="Z207" s="3"/>
    </row>
    <row r="208" spans="1:26" s="22" customFormat="1" ht="32.25" customHeight="1">
      <c r="A208" s="3"/>
      <c r="B208" s="53" t="s">
        <v>478</v>
      </c>
      <c r="C208" s="54" t="s">
        <v>479</v>
      </c>
      <c r="D208" s="54" t="s">
        <v>476</v>
      </c>
      <c r="E208" s="58" t="s">
        <v>480</v>
      </c>
      <c r="F208" s="28">
        <f t="shared" ref="F208" si="180">G208+J208</f>
        <v>22620000</v>
      </c>
      <c r="G208" s="28"/>
      <c r="H208" s="28"/>
      <c r="I208" s="28"/>
      <c r="J208" s="28">
        <v>22620000</v>
      </c>
      <c r="K208" s="28">
        <f t="shared" ref="K208" si="181">M208+P208</f>
        <v>0</v>
      </c>
      <c r="L208" s="28"/>
      <c r="M208" s="28"/>
      <c r="N208" s="28"/>
      <c r="O208" s="28"/>
      <c r="P208" s="28"/>
      <c r="Q208" s="29">
        <f t="shared" ref="Q208" si="182">F208+K208</f>
        <v>22620000</v>
      </c>
      <c r="R208" s="23"/>
      <c r="S208" s="23"/>
      <c r="T208" s="23"/>
      <c r="U208" s="3"/>
      <c r="V208" s="3"/>
      <c r="W208" s="3"/>
      <c r="X208" s="3"/>
      <c r="Y208" s="3"/>
      <c r="Z208" s="3"/>
    </row>
    <row r="209" spans="1:26" ht="36" hidden="1" customHeight="1">
      <c r="A209" s="3"/>
      <c r="B209" s="53" t="s">
        <v>645</v>
      </c>
      <c r="C209" s="54" t="s">
        <v>646</v>
      </c>
      <c r="D209" s="54" t="s">
        <v>476</v>
      </c>
      <c r="E209" s="58" t="s">
        <v>647</v>
      </c>
      <c r="F209" s="28">
        <f t="shared" si="178"/>
        <v>0</v>
      </c>
      <c r="G209" s="28"/>
      <c r="H209" s="28"/>
      <c r="I209" s="28"/>
      <c r="J209" s="28"/>
      <c r="K209" s="28">
        <f t="shared" si="176"/>
        <v>0</v>
      </c>
      <c r="L209" s="28"/>
      <c r="M209" s="28"/>
      <c r="N209" s="28"/>
      <c r="O209" s="28"/>
      <c r="P209" s="28">
        <f>L209</f>
        <v>0</v>
      </c>
      <c r="Q209" s="29">
        <f t="shared" si="179"/>
        <v>0</v>
      </c>
      <c r="R209" s="23"/>
      <c r="S209" s="23"/>
      <c r="T209" s="23"/>
      <c r="U209" s="3"/>
      <c r="V209" s="3"/>
      <c r="W209" s="3"/>
      <c r="X209" s="3"/>
      <c r="Y209" s="3"/>
      <c r="Z209" s="3"/>
    </row>
    <row r="210" spans="1:26" ht="54" customHeight="1">
      <c r="A210" s="3"/>
      <c r="B210" s="41" t="s">
        <v>481</v>
      </c>
      <c r="C210" s="41" t="s">
        <v>482</v>
      </c>
      <c r="D210" s="41" t="s">
        <v>476</v>
      </c>
      <c r="E210" s="47" t="s">
        <v>483</v>
      </c>
      <c r="F210" s="26">
        <f t="shared" si="178"/>
        <v>2420000</v>
      </c>
      <c r="G210" s="26"/>
      <c r="H210" s="26"/>
      <c r="I210" s="26"/>
      <c r="J210" s="26">
        <v>2420000</v>
      </c>
      <c r="K210" s="26">
        <f t="shared" si="176"/>
        <v>0</v>
      </c>
      <c r="L210" s="26"/>
      <c r="M210" s="26"/>
      <c r="N210" s="26"/>
      <c r="O210" s="26"/>
      <c r="P210" s="26">
        <f>L210</f>
        <v>0</v>
      </c>
      <c r="Q210" s="25">
        <f t="shared" si="179"/>
        <v>2420000</v>
      </c>
      <c r="R210" s="23"/>
      <c r="S210" s="23"/>
      <c r="T210" s="23"/>
      <c r="U210" s="3"/>
      <c r="V210" s="3"/>
      <c r="W210" s="3"/>
      <c r="X210" s="3"/>
      <c r="Y210" s="3"/>
      <c r="Z210" s="3"/>
    </row>
    <row r="211" spans="1:26" ht="23.25" customHeight="1">
      <c r="A211" s="3"/>
      <c r="B211" s="41" t="s">
        <v>484</v>
      </c>
      <c r="C211" s="41" t="s">
        <v>485</v>
      </c>
      <c r="D211" s="41" t="s">
        <v>476</v>
      </c>
      <c r="E211" s="47" t="s">
        <v>486</v>
      </c>
      <c r="F211" s="26">
        <f>G211+J211</f>
        <v>24414400</v>
      </c>
      <c r="G211" s="26">
        <f>1252370+65115.45</f>
        <v>1317485.45</v>
      </c>
      <c r="H211" s="26"/>
      <c r="I211" s="26">
        <f>65115.45</f>
        <v>65115.45</v>
      </c>
      <c r="J211" s="26">
        <f>23162030-65115.45</f>
        <v>23096914.550000001</v>
      </c>
      <c r="K211" s="26">
        <f t="shared" si="176"/>
        <v>0</v>
      </c>
      <c r="L211" s="26"/>
      <c r="M211" s="26"/>
      <c r="N211" s="26"/>
      <c r="O211" s="26"/>
      <c r="P211" s="26">
        <f>L211</f>
        <v>0</v>
      </c>
      <c r="Q211" s="25">
        <f t="shared" si="179"/>
        <v>24414400</v>
      </c>
      <c r="R211" s="23"/>
      <c r="S211" s="23"/>
      <c r="T211" s="23"/>
      <c r="U211" s="3"/>
      <c r="V211" s="3"/>
      <c r="W211" s="3"/>
      <c r="X211" s="3"/>
      <c r="Y211" s="3"/>
      <c r="Z211" s="3"/>
    </row>
    <row r="212" spans="1:26" ht="35.200000000000003" customHeight="1">
      <c r="A212" s="3"/>
      <c r="B212" s="41" t="s">
        <v>487</v>
      </c>
      <c r="C212" s="41" t="s">
        <v>488</v>
      </c>
      <c r="D212" s="41" t="s">
        <v>489</v>
      </c>
      <c r="E212" s="47" t="s">
        <v>490</v>
      </c>
      <c r="F212" s="26">
        <f t="shared" si="178"/>
        <v>50000</v>
      </c>
      <c r="G212" s="26">
        <v>50000</v>
      </c>
      <c r="H212" s="26"/>
      <c r="I212" s="26"/>
      <c r="J212" s="26"/>
      <c r="K212" s="26">
        <f t="shared" si="176"/>
        <v>0</v>
      </c>
      <c r="L212" s="26"/>
      <c r="M212" s="26"/>
      <c r="N212" s="26"/>
      <c r="O212" s="26"/>
      <c r="P212" s="26"/>
      <c r="Q212" s="25">
        <f t="shared" si="179"/>
        <v>50000</v>
      </c>
      <c r="R212" s="23"/>
      <c r="S212" s="23"/>
      <c r="T212" s="23"/>
      <c r="U212" s="3"/>
      <c r="V212" s="3"/>
      <c r="W212" s="3"/>
      <c r="X212" s="3"/>
      <c r="Y212" s="3"/>
      <c r="Z212" s="3"/>
    </row>
    <row r="213" spans="1:26" s="22" customFormat="1" ht="33.75" hidden="1" customHeight="1">
      <c r="A213" s="3"/>
      <c r="B213" s="41" t="s">
        <v>652</v>
      </c>
      <c r="C213" s="41" t="s">
        <v>653</v>
      </c>
      <c r="D213" s="41" t="s">
        <v>489</v>
      </c>
      <c r="E213" s="47" t="s">
        <v>495</v>
      </c>
      <c r="F213" s="26">
        <f>G213+J213</f>
        <v>0</v>
      </c>
      <c r="G213" s="25"/>
      <c r="H213" s="25"/>
      <c r="I213" s="25"/>
      <c r="J213" s="25"/>
      <c r="K213" s="26">
        <f>M213+P213</f>
        <v>0</v>
      </c>
      <c r="L213" s="26"/>
      <c r="M213" s="25"/>
      <c r="N213" s="25"/>
      <c r="O213" s="25"/>
      <c r="P213" s="26">
        <f>L213</f>
        <v>0</v>
      </c>
      <c r="Q213" s="25">
        <f>F213+K213</f>
        <v>0</v>
      </c>
      <c r="R213" s="23"/>
      <c r="S213" s="23"/>
      <c r="T213" s="23"/>
      <c r="U213" s="3"/>
      <c r="V213" s="3"/>
      <c r="W213" s="3"/>
      <c r="X213" s="3"/>
      <c r="Y213" s="3"/>
      <c r="Z213" s="3"/>
    </row>
    <row r="214" spans="1:26" s="22" customFormat="1" ht="52.55" customHeight="1">
      <c r="A214" s="3"/>
      <c r="B214" s="41" t="s">
        <v>650</v>
      </c>
      <c r="C214" s="41" t="s">
        <v>651</v>
      </c>
      <c r="D214" s="41" t="s">
        <v>311</v>
      </c>
      <c r="E214" s="46" t="s">
        <v>514</v>
      </c>
      <c r="F214" s="26">
        <f t="shared" si="178"/>
        <v>1385000</v>
      </c>
      <c r="G214" s="26">
        <v>1385000</v>
      </c>
      <c r="H214" s="25"/>
      <c r="I214" s="25"/>
      <c r="J214" s="26"/>
      <c r="K214" s="26">
        <f t="shared" si="176"/>
        <v>8442562</v>
      </c>
      <c r="L214" s="26">
        <v>8442562</v>
      </c>
      <c r="M214" s="25"/>
      <c r="N214" s="25"/>
      <c r="O214" s="25"/>
      <c r="P214" s="26">
        <f>L214</f>
        <v>8442562</v>
      </c>
      <c r="Q214" s="25">
        <f>F214+K214</f>
        <v>9827562</v>
      </c>
      <c r="R214" s="23"/>
      <c r="S214" s="23"/>
      <c r="T214" s="23"/>
      <c r="U214" s="3"/>
      <c r="V214" s="3"/>
      <c r="W214" s="3"/>
      <c r="X214" s="3"/>
      <c r="Y214" s="3"/>
      <c r="Z214" s="3"/>
    </row>
    <row r="215" spans="1:26" ht="20.3" customHeight="1">
      <c r="A215" s="3"/>
      <c r="B215" s="15" t="s">
        <v>491</v>
      </c>
      <c r="C215" s="15" t="s">
        <v>27</v>
      </c>
      <c r="D215" s="15"/>
      <c r="E215" s="43" t="s">
        <v>28</v>
      </c>
      <c r="F215" s="25">
        <f t="shared" ref="F215:Q215" si="183">F216+F230+F234</f>
        <v>52396438</v>
      </c>
      <c r="G215" s="25">
        <f t="shared" si="183"/>
        <v>14575000</v>
      </c>
      <c r="H215" s="25">
        <f t="shared" si="183"/>
        <v>0</v>
      </c>
      <c r="I215" s="25">
        <f t="shared" si="183"/>
        <v>0</v>
      </c>
      <c r="J215" s="25">
        <f t="shared" si="183"/>
        <v>37821438</v>
      </c>
      <c r="K215" s="25">
        <f t="shared" si="183"/>
        <v>0</v>
      </c>
      <c r="L215" s="25">
        <f t="shared" si="183"/>
        <v>0</v>
      </c>
      <c r="M215" s="25">
        <f t="shared" si="183"/>
        <v>0</v>
      </c>
      <c r="N215" s="25">
        <f t="shared" si="183"/>
        <v>0</v>
      </c>
      <c r="O215" s="25">
        <f t="shared" si="183"/>
        <v>0</v>
      </c>
      <c r="P215" s="25">
        <f t="shared" si="183"/>
        <v>0</v>
      </c>
      <c r="Q215" s="25">
        <f t="shared" si="183"/>
        <v>52396438</v>
      </c>
      <c r="R215" s="23"/>
      <c r="S215" s="23"/>
      <c r="T215" s="23"/>
      <c r="U215" s="3"/>
      <c r="V215" s="3"/>
      <c r="W215" s="3"/>
      <c r="X215" s="3"/>
      <c r="Y215" s="3"/>
      <c r="Z215" s="3"/>
    </row>
    <row r="216" spans="1:26" ht="19.149999999999999" hidden="1" customHeight="1">
      <c r="A216" s="3"/>
      <c r="B216" s="15" t="s">
        <v>492</v>
      </c>
      <c r="C216" s="15" t="s">
        <v>37</v>
      </c>
      <c r="D216" s="15"/>
      <c r="E216" s="43" t="s">
        <v>38</v>
      </c>
      <c r="F216" s="25">
        <f t="shared" ref="F216:Q216" si="184">F217+F218+F223+F224+F227+F229+F226+F228</f>
        <v>0</v>
      </c>
      <c r="G216" s="25">
        <f t="shared" si="184"/>
        <v>0</v>
      </c>
      <c r="H216" s="25">
        <f t="shared" si="184"/>
        <v>0</v>
      </c>
      <c r="I216" s="25">
        <f t="shared" si="184"/>
        <v>0</v>
      </c>
      <c r="J216" s="25">
        <f t="shared" si="184"/>
        <v>0</v>
      </c>
      <c r="K216" s="25">
        <f t="shared" si="184"/>
        <v>0</v>
      </c>
      <c r="L216" s="25">
        <f t="shared" si="184"/>
        <v>0</v>
      </c>
      <c r="M216" s="25">
        <f t="shared" si="184"/>
        <v>0</v>
      </c>
      <c r="N216" s="25">
        <f t="shared" si="184"/>
        <v>0</v>
      </c>
      <c r="O216" s="25">
        <f t="shared" si="184"/>
        <v>0</v>
      </c>
      <c r="P216" s="25">
        <f t="shared" si="184"/>
        <v>0</v>
      </c>
      <c r="Q216" s="25">
        <f t="shared" si="184"/>
        <v>0</v>
      </c>
      <c r="R216" s="23"/>
      <c r="S216" s="23"/>
      <c r="T216" s="23"/>
      <c r="U216" s="3"/>
      <c r="V216" s="3"/>
      <c r="W216" s="3"/>
      <c r="X216" s="3"/>
      <c r="Y216" s="3"/>
      <c r="Z216" s="3"/>
    </row>
    <row r="217" spans="1:26" ht="33.75" hidden="1" customHeight="1">
      <c r="A217" s="3"/>
      <c r="B217" s="48" t="s">
        <v>493</v>
      </c>
      <c r="C217" s="41" t="s">
        <v>494</v>
      </c>
      <c r="D217" s="41" t="s">
        <v>328</v>
      </c>
      <c r="E217" s="47" t="s">
        <v>495</v>
      </c>
      <c r="F217" s="26">
        <f>G217+J217</f>
        <v>0</v>
      </c>
      <c r="G217" s="25"/>
      <c r="H217" s="25"/>
      <c r="I217" s="25"/>
      <c r="J217" s="25"/>
      <c r="K217" s="26">
        <f>M217+P217</f>
        <v>0</v>
      </c>
      <c r="L217" s="26"/>
      <c r="M217" s="25"/>
      <c r="N217" s="25"/>
      <c r="O217" s="25"/>
      <c r="P217" s="26">
        <f>L217</f>
        <v>0</v>
      </c>
      <c r="Q217" s="25">
        <f>F217+K217</f>
        <v>0</v>
      </c>
      <c r="R217" s="23"/>
      <c r="S217" s="23"/>
      <c r="T217" s="23"/>
      <c r="U217" s="3"/>
      <c r="V217" s="3"/>
      <c r="W217" s="3"/>
      <c r="X217" s="3"/>
      <c r="Y217" s="3"/>
      <c r="Z217" s="3"/>
    </row>
    <row r="218" spans="1:26" ht="28.5" hidden="1" customHeight="1">
      <c r="A218" s="3"/>
      <c r="B218" s="48" t="s">
        <v>496</v>
      </c>
      <c r="C218" s="41" t="s">
        <v>327</v>
      </c>
      <c r="D218" s="41"/>
      <c r="E218" s="47" t="s">
        <v>497</v>
      </c>
      <c r="F218" s="26">
        <f>F219+F220+F221</f>
        <v>0</v>
      </c>
      <c r="G218" s="26">
        <f t="shared" ref="G218:J218" si="185">G219+G220+G221+G222</f>
        <v>0</v>
      </c>
      <c r="H218" s="26">
        <f t="shared" si="185"/>
        <v>0</v>
      </c>
      <c r="I218" s="26">
        <f t="shared" si="185"/>
        <v>0</v>
      </c>
      <c r="J218" s="26">
        <f t="shared" si="185"/>
        <v>0</v>
      </c>
      <c r="K218" s="26">
        <f t="shared" ref="K218" si="186">SUM(K220:K222)</f>
        <v>0</v>
      </c>
      <c r="L218" s="26">
        <f>SUM(L220:L222)</f>
        <v>0</v>
      </c>
      <c r="M218" s="26">
        <f t="shared" ref="M218:P218" si="187">SUM(M220:M222)</f>
        <v>0</v>
      </c>
      <c r="N218" s="26">
        <f t="shared" si="187"/>
        <v>0</v>
      </c>
      <c r="O218" s="26">
        <f t="shared" si="187"/>
        <v>0</v>
      </c>
      <c r="P218" s="26">
        <f t="shared" si="187"/>
        <v>0</v>
      </c>
      <c r="Q218" s="26">
        <f>Q219+Q220+Q221+Q222</f>
        <v>0</v>
      </c>
      <c r="R218" s="23"/>
      <c r="S218" s="23"/>
      <c r="T218" s="23"/>
      <c r="U218" s="3"/>
      <c r="V218" s="3"/>
      <c r="W218" s="3"/>
      <c r="X218" s="3"/>
      <c r="Y218" s="3"/>
      <c r="Z218" s="3"/>
    </row>
    <row r="219" spans="1:26" ht="19.149999999999999" hidden="1" customHeight="1">
      <c r="A219" s="3"/>
      <c r="B219" s="48" t="s">
        <v>498</v>
      </c>
      <c r="C219" s="41" t="s">
        <v>499</v>
      </c>
      <c r="D219" s="41" t="s">
        <v>328</v>
      </c>
      <c r="E219" s="47" t="s">
        <v>500</v>
      </c>
      <c r="F219" s="26">
        <f t="shared" ref="F219:F222" si="188">G219+J219</f>
        <v>0</v>
      </c>
      <c r="G219" s="25"/>
      <c r="H219" s="25"/>
      <c r="I219" s="25"/>
      <c r="J219" s="25"/>
      <c r="K219" s="26">
        <f t="shared" ref="K219:K223" si="189">M219+P219</f>
        <v>0</v>
      </c>
      <c r="L219" s="26"/>
      <c r="M219" s="25"/>
      <c r="N219" s="25"/>
      <c r="O219" s="25"/>
      <c r="P219" s="26"/>
      <c r="Q219" s="25">
        <f t="shared" ref="Q219:Q223" si="190">F219+K219</f>
        <v>0</v>
      </c>
      <c r="R219" s="23"/>
      <c r="S219" s="23"/>
      <c r="T219" s="23"/>
      <c r="U219" s="3"/>
      <c r="V219" s="3"/>
      <c r="W219" s="3"/>
      <c r="X219" s="3"/>
      <c r="Y219" s="3"/>
      <c r="Z219" s="3"/>
    </row>
    <row r="220" spans="1:26" s="89" customFormat="1" ht="19.149999999999999" hidden="1" customHeight="1">
      <c r="A220" s="23"/>
      <c r="B220" s="48" t="s">
        <v>501</v>
      </c>
      <c r="C220" s="41" t="s">
        <v>502</v>
      </c>
      <c r="D220" s="41" t="s">
        <v>328</v>
      </c>
      <c r="E220" s="46" t="s">
        <v>503</v>
      </c>
      <c r="F220" s="26">
        <f t="shared" si="188"/>
        <v>0</v>
      </c>
      <c r="G220" s="25"/>
      <c r="H220" s="25"/>
      <c r="I220" s="25"/>
      <c r="J220" s="25"/>
      <c r="K220" s="26">
        <f t="shared" si="189"/>
        <v>0</v>
      </c>
      <c r="L220" s="26"/>
      <c r="M220" s="25"/>
      <c r="N220" s="25"/>
      <c r="O220" s="25"/>
      <c r="P220" s="26">
        <f>L220</f>
        <v>0</v>
      </c>
      <c r="Q220" s="25">
        <f t="shared" si="190"/>
        <v>0</v>
      </c>
      <c r="R220" s="23"/>
      <c r="S220" s="23"/>
      <c r="T220" s="23"/>
      <c r="U220" s="23"/>
      <c r="V220" s="23"/>
      <c r="W220" s="23"/>
      <c r="X220" s="23"/>
      <c r="Y220" s="23"/>
      <c r="Z220" s="23"/>
    </row>
    <row r="221" spans="1:26" ht="19.149999999999999" hidden="1" customHeight="1">
      <c r="A221" s="3"/>
      <c r="B221" s="48" t="s">
        <v>504</v>
      </c>
      <c r="C221" s="41" t="s">
        <v>329</v>
      </c>
      <c r="D221" s="41" t="s">
        <v>328</v>
      </c>
      <c r="E221" s="46" t="s">
        <v>330</v>
      </c>
      <c r="F221" s="26">
        <f t="shared" si="188"/>
        <v>0</v>
      </c>
      <c r="G221" s="107"/>
      <c r="H221" s="110"/>
      <c r="I221" s="106"/>
      <c r="J221" s="107"/>
      <c r="K221" s="26">
        <f t="shared" si="189"/>
        <v>0</v>
      </c>
      <c r="L221" s="105"/>
      <c r="M221" s="106"/>
      <c r="N221" s="107"/>
      <c r="O221" s="107"/>
      <c r="P221" s="105"/>
      <c r="Q221" s="25">
        <f t="shared" si="190"/>
        <v>0</v>
      </c>
      <c r="R221" s="23"/>
      <c r="S221" s="23"/>
      <c r="T221" s="23"/>
      <c r="U221" s="3"/>
      <c r="V221" s="3"/>
      <c r="W221" s="3"/>
      <c r="X221" s="3"/>
      <c r="Y221" s="3"/>
      <c r="Z221" s="3"/>
    </row>
    <row r="222" spans="1:26" s="89" customFormat="1" ht="32.25" hidden="1" customHeight="1">
      <c r="A222" s="23"/>
      <c r="B222" s="48" t="s">
        <v>505</v>
      </c>
      <c r="C222" s="41" t="s">
        <v>371</v>
      </c>
      <c r="D222" s="41" t="s">
        <v>328</v>
      </c>
      <c r="E222" s="46" t="s">
        <v>506</v>
      </c>
      <c r="F222" s="26">
        <f t="shared" si="188"/>
        <v>0</v>
      </c>
      <c r="G222" s="107"/>
      <c r="H222" s="110"/>
      <c r="I222" s="106"/>
      <c r="J222" s="107"/>
      <c r="K222" s="26">
        <f t="shared" si="189"/>
        <v>0</v>
      </c>
      <c r="L222" s="26"/>
      <c r="M222" s="26"/>
      <c r="N222" s="26"/>
      <c r="O222" s="26"/>
      <c r="P222" s="26">
        <f>L222</f>
        <v>0</v>
      </c>
      <c r="Q222" s="25">
        <f t="shared" si="190"/>
        <v>0</v>
      </c>
      <c r="R222" s="23"/>
      <c r="S222" s="23"/>
      <c r="T222" s="23"/>
      <c r="U222" s="23"/>
      <c r="V222" s="23"/>
      <c r="W222" s="23"/>
      <c r="X222" s="23"/>
      <c r="Y222" s="23"/>
      <c r="Z222" s="23"/>
    </row>
    <row r="223" spans="1:26" ht="19.149999999999999" hidden="1" customHeight="1">
      <c r="A223" s="3"/>
      <c r="B223" s="48" t="s">
        <v>507</v>
      </c>
      <c r="C223" s="41" t="s">
        <v>331</v>
      </c>
      <c r="D223" s="41" t="s">
        <v>328</v>
      </c>
      <c r="E223" s="46" t="s">
        <v>38</v>
      </c>
      <c r="F223" s="26">
        <v>0</v>
      </c>
      <c r="G223" s="107"/>
      <c r="H223" s="110"/>
      <c r="I223" s="106"/>
      <c r="J223" s="107"/>
      <c r="K223" s="26">
        <f t="shared" si="189"/>
        <v>0</v>
      </c>
      <c r="L223" s="105"/>
      <c r="M223" s="106"/>
      <c r="N223" s="107"/>
      <c r="O223" s="107"/>
      <c r="P223" s="105">
        <f>L223</f>
        <v>0</v>
      </c>
      <c r="Q223" s="25">
        <f t="shared" si="190"/>
        <v>0</v>
      </c>
      <c r="R223" s="23"/>
      <c r="S223" s="23"/>
      <c r="T223" s="23"/>
      <c r="U223" s="3"/>
      <c r="V223" s="3"/>
      <c r="W223" s="3"/>
      <c r="X223" s="3"/>
      <c r="Y223" s="3"/>
      <c r="Z223" s="3"/>
    </row>
    <row r="224" spans="1:26" ht="21.8" hidden="1" customHeight="1">
      <c r="A224" s="3"/>
      <c r="B224" s="48" t="s">
        <v>508</v>
      </c>
      <c r="C224" s="41" t="s">
        <v>374</v>
      </c>
      <c r="D224" s="41"/>
      <c r="E224" s="46" t="s">
        <v>375</v>
      </c>
      <c r="F224" s="26">
        <f t="shared" ref="F224:P224" si="191">F225</f>
        <v>0</v>
      </c>
      <c r="G224" s="26">
        <f t="shared" si="191"/>
        <v>0</v>
      </c>
      <c r="H224" s="26">
        <f t="shared" si="191"/>
        <v>0</v>
      </c>
      <c r="I224" s="26">
        <f t="shared" si="191"/>
        <v>0</v>
      </c>
      <c r="J224" s="26">
        <f t="shared" si="191"/>
        <v>0</v>
      </c>
      <c r="K224" s="26">
        <f t="shared" si="191"/>
        <v>0</v>
      </c>
      <c r="L224" s="26">
        <f t="shared" si="191"/>
        <v>0</v>
      </c>
      <c r="M224" s="26">
        <f t="shared" si="191"/>
        <v>0</v>
      </c>
      <c r="N224" s="26">
        <f t="shared" si="191"/>
        <v>0</v>
      </c>
      <c r="O224" s="26">
        <f t="shared" si="191"/>
        <v>0</v>
      </c>
      <c r="P224" s="26">
        <f t="shared" si="191"/>
        <v>0</v>
      </c>
      <c r="Q224" s="26">
        <f>Q225</f>
        <v>0</v>
      </c>
      <c r="R224" s="23"/>
      <c r="S224" s="23"/>
      <c r="T224" s="23"/>
      <c r="U224" s="3"/>
      <c r="V224" s="3"/>
      <c r="W224" s="3"/>
      <c r="X224" s="3"/>
      <c r="Y224" s="3"/>
      <c r="Z224" s="3"/>
    </row>
    <row r="225" spans="1:27" s="22" customFormat="1" ht="35.200000000000003" hidden="1" customHeight="1">
      <c r="A225" s="3"/>
      <c r="B225" s="53" t="s">
        <v>648</v>
      </c>
      <c r="C225" s="54"/>
      <c r="D225" s="54"/>
      <c r="E225" s="73" t="s">
        <v>649</v>
      </c>
      <c r="F225" s="28">
        <f t="shared" ref="F225" si="192">G225+J225</f>
        <v>0</v>
      </c>
      <c r="G225" s="29"/>
      <c r="H225" s="29"/>
      <c r="I225" s="29"/>
      <c r="J225" s="29"/>
      <c r="K225" s="28">
        <f t="shared" ref="K225" si="193">M225+P225</f>
        <v>0</v>
      </c>
      <c r="L225" s="28"/>
      <c r="M225" s="29"/>
      <c r="N225" s="29"/>
      <c r="O225" s="29"/>
      <c r="P225" s="28">
        <f>L225</f>
        <v>0</v>
      </c>
      <c r="Q225" s="29">
        <f t="shared" ref="Q225" si="194">F225+K225</f>
        <v>0</v>
      </c>
      <c r="R225" s="23"/>
      <c r="S225" s="23"/>
      <c r="T225" s="23"/>
      <c r="U225" s="3"/>
      <c r="V225" s="3"/>
      <c r="W225" s="3"/>
      <c r="X225" s="3"/>
      <c r="Y225" s="3"/>
      <c r="Z225" s="3"/>
    </row>
    <row r="226" spans="1:27" s="89" customFormat="1" ht="45.2" hidden="1">
      <c r="A226" s="23"/>
      <c r="B226" s="48" t="s">
        <v>509</v>
      </c>
      <c r="C226" s="41" t="s">
        <v>510</v>
      </c>
      <c r="D226" s="41" t="s">
        <v>41</v>
      </c>
      <c r="E226" s="47" t="s">
        <v>511</v>
      </c>
      <c r="F226" s="26">
        <f t="shared" ref="F226:F229" si="195">G226+J226</f>
        <v>0</v>
      </c>
      <c r="G226" s="25"/>
      <c r="H226" s="25"/>
      <c r="I226" s="25"/>
      <c r="J226" s="25"/>
      <c r="K226" s="26">
        <f t="shared" ref="K226:K229" si="196">M226+P226</f>
        <v>0</v>
      </c>
      <c r="L226" s="26"/>
      <c r="M226" s="25"/>
      <c r="N226" s="25"/>
      <c r="O226" s="25"/>
      <c r="P226" s="26">
        <f>L226</f>
        <v>0</v>
      </c>
      <c r="Q226" s="25">
        <f t="shared" ref="Q226:Q229" si="197">F226+K226</f>
        <v>0</v>
      </c>
      <c r="R226" s="23"/>
      <c r="S226" s="23"/>
      <c r="T226" s="23"/>
      <c r="U226" s="23"/>
      <c r="V226" s="23"/>
      <c r="W226" s="23"/>
      <c r="X226" s="23"/>
      <c r="Y226" s="23"/>
      <c r="Z226" s="23"/>
    </row>
    <row r="227" spans="1:27" ht="47.95" hidden="1" customHeight="1">
      <c r="A227" s="3"/>
      <c r="B227" s="48" t="s">
        <v>512</v>
      </c>
      <c r="C227" s="41" t="s">
        <v>513</v>
      </c>
      <c r="D227" s="41" t="s">
        <v>41</v>
      </c>
      <c r="E227" s="46" t="s">
        <v>514</v>
      </c>
      <c r="F227" s="26">
        <f t="shared" si="195"/>
        <v>0</v>
      </c>
      <c r="G227" s="26"/>
      <c r="H227" s="25"/>
      <c r="I227" s="25"/>
      <c r="J227" s="26">
        <f>1385000-1385000</f>
        <v>0</v>
      </c>
      <c r="K227" s="26">
        <f t="shared" si="196"/>
        <v>0</v>
      </c>
      <c r="L227" s="26"/>
      <c r="M227" s="25"/>
      <c r="N227" s="25"/>
      <c r="O227" s="25"/>
      <c r="P227" s="26">
        <f>L227</f>
        <v>0</v>
      </c>
      <c r="Q227" s="25">
        <f t="shared" si="197"/>
        <v>0</v>
      </c>
      <c r="R227" s="23"/>
      <c r="S227" s="23"/>
      <c r="T227" s="23"/>
      <c r="U227" s="3"/>
      <c r="V227" s="3"/>
      <c r="W227" s="3"/>
      <c r="X227" s="3"/>
      <c r="Y227" s="3"/>
      <c r="Z227" s="3"/>
    </row>
    <row r="228" spans="1:27" s="22" customFormat="1" ht="47.95" hidden="1" customHeight="1">
      <c r="A228" s="3"/>
      <c r="B228" s="48" t="s">
        <v>624</v>
      </c>
      <c r="C228" s="41" t="s">
        <v>625</v>
      </c>
      <c r="D228" s="41" t="s">
        <v>41</v>
      </c>
      <c r="E228" s="46" t="s">
        <v>626</v>
      </c>
      <c r="F228" s="26">
        <f t="shared" si="195"/>
        <v>0</v>
      </c>
      <c r="G228" s="26"/>
      <c r="H228" s="25"/>
      <c r="I228" s="25"/>
      <c r="J228" s="26"/>
      <c r="K228" s="26">
        <f t="shared" si="196"/>
        <v>0</v>
      </c>
      <c r="L228" s="26"/>
      <c r="M228" s="25"/>
      <c r="N228" s="25"/>
      <c r="O228" s="25"/>
      <c r="P228" s="26"/>
      <c r="Q228" s="25">
        <f t="shared" si="197"/>
        <v>0</v>
      </c>
      <c r="R228" s="23"/>
      <c r="S228" s="23"/>
      <c r="T228" s="23"/>
      <c r="U228" s="3"/>
      <c r="V228" s="3"/>
      <c r="W228" s="3"/>
      <c r="X228" s="3"/>
      <c r="Y228" s="3"/>
      <c r="Z228" s="3"/>
    </row>
    <row r="229" spans="1:27" ht="75.3" hidden="1">
      <c r="A229" s="3"/>
      <c r="B229" s="48" t="s">
        <v>515</v>
      </c>
      <c r="C229" s="41" t="s">
        <v>516</v>
      </c>
      <c r="D229" s="41" t="s">
        <v>41</v>
      </c>
      <c r="E229" s="47" t="s">
        <v>517</v>
      </c>
      <c r="F229" s="26">
        <f t="shared" si="195"/>
        <v>0</v>
      </c>
      <c r="G229" s="26"/>
      <c r="H229" s="25"/>
      <c r="I229" s="25"/>
      <c r="J229" s="25"/>
      <c r="K229" s="26">
        <f t="shared" si="196"/>
        <v>0</v>
      </c>
      <c r="L229" s="26"/>
      <c r="M229" s="25"/>
      <c r="N229" s="25"/>
      <c r="O229" s="25"/>
      <c r="P229" s="26"/>
      <c r="Q229" s="25">
        <f t="shared" si="197"/>
        <v>0</v>
      </c>
      <c r="R229" s="23"/>
      <c r="S229" s="23"/>
      <c r="T229" s="23"/>
      <c r="U229" s="3"/>
      <c r="V229" s="3"/>
      <c r="W229" s="3"/>
      <c r="X229" s="3"/>
      <c r="Y229" s="3"/>
      <c r="Z229" s="3"/>
    </row>
    <row r="230" spans="1:27" ht="32.25" customHeight="1">
      <c r="A230" s="3"/>
      <c r="B230" s="15" t="s">
        <v>518</v>
      </c>
      <c r="C230" s="15" t="s">
        <v>519</v>
      </c>
      <c r="D230" s="15"/>
      <c r="E230" s="43" t="s">
        <v>520</v>
      </c>
      <c r="F230" s="25">
        <f t="shared" ref="F230:Q230" si="198">F232+F233+F231</f>
        <v>52396438</v>
      </c>
      <c r="G230" s="25">
        <f t="shared" si="198"/>
        <v>14575000</v>
      </c>
      <c r="H230" s="25">
        <f t="shared" si="198"/>
        <v>0</v>
      </c>
      <c r="I230" s="25">
        <f t="shared" si="198"/>
        <v>0</v>
      </c>
      <c r="J230" s="25">
        <f t="shared" si="198"/>
        <v>37821438</v>
      </c>
      <c r="K230" s="25">
        <f t="shared" si="198"/>
        <v>0</v>
      </c>
      <c r="L230" s="25">
        <f t="shared" si="198"/>
        <v>0</v>
      </c>
      <c r="M230" s="25">
        <f t="shared" si="198"/>
        <v>0</v>
      </c>
      <c r="N230" s="25">
        <f t="shared" si="198"/>
        <v>0</v>
      </c>
      <c r="O230" s="25">
        <f t="shared" si="198"/>
        <v>0</v>
      </c>
      <c r="P230" s="25">
        <f t="shared" si="198"/>
        <v>0</v>
      </c>
      <c r="Q230" s="25">
        <f t="shared" si="198"/>
        <v>52396438</v>
      </c>
      <c r="R230" s="23"/>
      <c r="S230" s="23"/>
      <c r="T230" s="23"/>
      <c r="U230" s="3"/>
      <c r="V230" s="3"/>
      <c r="W230" s="3"/>
      <c r="X230" s="3"/>
      <c r="Y230" s="3"/>
      <c r="Z230" s="3"/>
    </row>
    <row r="231" spans="1:27" ht="32.25" hidden="1" customHeight="1">
      <c r="A231" s="3"/>
      <c r="B231" s="53" t="s">
        <v>521</v>
      </c>
      <c r="C231" s="54" t="s">
        <v>522</v>
      </c>
      <c r="D231" s="54" t="s">
        <v>523</v>
      </c>
      <c r="E231" s="58" t="s">
        <v>524</v>
      </c>
      <c r="F231" s="28">
        <f>G231</f>
        <v>0</v>
      </c>
      <c r="G231" s="28"/>
      <c r="H231" s="28"/>
      <c r="I231" s="28"/>
      <c r="J231" s="28"/>
      <c r="K231" s="28">
        <f>L231+M231</f>
        <v>0</v>
      </c>
      <c r="L231" s="28"/>
      <c r="M231" s="28"/>
      <c r="N231" s="28"/>
      <c r="O231" s="28"/>
      <c r="P231" s="28">
        <f>L231</f>
        <v>0</v>
      </c>
      <c r="Q231" s="25">
        <f t="shared" ref="Q231:Q234" si="199">F231+K231</f>
        <v>0</v>
      </c>
      <c r="R231" s="23"/>
      <c r="S231" s="23"/>
      <c r="T231" s="23"/>
      <c r="U231" s="3"/>
      <c r="V231" s="3"/>
      <c r="W231" s="3"/>
      <c r="X231" s="3"/>
      <c r="Y231" s="3"/>
      <c r="Z231" s="3"/>
    </row>
    <row r="232" spans="1:27" ht="27" hidden="1" customHeight="1">
      <c r="A232" s="3"/>
      <c r="B232" s="53" t="s">
        <v>525</v>
      </c>
      <c r="C232" s="54" t="s">
        <v>526</v>
      </c>
      <c r="D232" s="54" t="s">
        <v>527</v>
      </c>
      <c r="E232" s="58" t="s">
        <v>528</v>
      </c>
      <c r="F232" s="28">
        <f t="shared" ref="F232:F233" si="200">G232+J232</f>
        <v>0</v>
      </c>
      <c r="G232" s="28"/>
      <c r="H232" s="28"/>
      <c r="I232" s="28"/>
      <c r="J232" s="28"/>
      <c r="K232" s="28">
        <f t="shared" ref="K232:K233" si="201">M232+P232</f>
        <v>0</v>
      </c>
      <c r="L232" s="28"/>
      <c r="M232" s="28"/>
      <c r="N232" s="28"/>
      <c r="O232" s="28"/>
      <c r="P232" s="28">
        <f>L232</f>
        <v>0</v>
      </c>
      <c r="Q232" s="29">
        <f t="shared" si="199"/>
        <v>0</v>
      </c>
      <c r="R232" s="23"/>
      <c r="S232" s="23"/>
      <c r="T232" s="23"/>
      <c r="U232" s="3"/>
      <c r="V232" s="3"/>
      <c r="W232" s="3"/>
      <c r="X232" s="3"/>
      <c r="Y232" s="3"/>
      <c r="Z232" s="3"/>
    </row>
    <row r="233" spans="1:27" ht="53.2" customHeight="1">
      <c r="A233" s="3"/>
      <c r="B233" s="53" t="s">
        <v>529</v>
      </c>
      <c r="C233" s="54" t="s">
        <v>530</v>
      </c>
      <c r="D233" s="54" t="s">
        <v>527</v>
      </c>
      <c r="E233" s="58" t="s">
        <v>531</v>
      </c>
      <c r="F233" s="28">
        <f t="shared" si="200"/>
        <v>52396438</v>
      </c>
      <c r="G233" s="28">
        <f>7000000+3000000+10000000+4575000-10000000</f>
        <v>14575000</v>
      </c>
      <c r="H233" s="28"/>
      <c r="I233" s="28"/>
      <c r="J233" s="28">
        <f>33363000-1703777+6162215</f>
        <v>37821438</v>
      </c>
      <c r="K233" s="28">
        <f t="shared" si="201"/>
        <v>0</v>
      </c>
      <c r="L233" s="28"/>
      <c r="M233" s="28"/>
      <c r="N233" s="28"/>
      <c r="O233" s="28"/>
      <c r="P233" s="28">
        <f>L233</f>
        <v>0</v>
      </c>
      <c r="Q233" s="29">
        <f t="shared" si="199"/>
        <v>52396438</v>
      </c>
      <c r="R233" s="23"/>
      <c r="S233" s="23"/>
      <c r="T233" s="23"/>
      <c r="U233" s="3"/>
      <c r="V233" s="3"/>
      <c r="W233" s="3"/>
      <c r="X233" s="3"/>
      <c r="Y233" s="3"/>
      <c r="Z233" s="3"/>
    </row>
    <row r="234" spans="1:27" ht="30.15" hidden="1">
      <c r="A234" s="3"/>
      <c r="B234" s="15" t="s">
        <v>532</v>
      </c>
      <c r="C234" s="15" t="s">
        <v>44</v>
      </c>
      <c r="D234" s="15"/>
      <c r="E234" s="43" t="s">
        <v>533</v>
      </c>
      <c r="F234" s="26">
        <f t="shared" ref="F234:P234" si="202">F235</f>
        <v>0</v>
      </c>
      <c r="G234" s="26">
        <f t="shared" si="202"/>
        <v>0</v>
      </c>
      <c r="H234" s="26">
        <f t="shared" si="202"/>
        <v>0</v>
      </c>
      <c r="I234" s="26">
        <f t="shared" si="202"/>
        <v>0</v>
      </c>
      <c r="J234" s="26">
        <f t="shared" si="202"/>
        <v>0</v>
      </c>
      <c r="K234" s="26">
        <f t="shared" si="202"/>
        <v>0</v>
      </c>
      <c r="L234" s="26">
        <f t="shared" si="202"/>
        <v>0</v>
      </c>
      <c r="M234" s="26">
        <f t="shared" si="202"/>
        <v>0</v>
      </c>
      <c r="N234" s="26">
        <f t="shared" si="202"/>
        <v>0</v>
      </c>
      <c r="O234" s="26">
        <f t="shared" si="202"/>
        <v>0</v>
      </c>
      <c r="P234" s="26">
        <f t="shared" si="202"/>
        <v>0</v>
      </c>
      <c r="Q234" s="25">
        <f t="shared" si="199"/>
        <v>0</v>
      </c>
      <c r="R234" s="23"/>
      <c r="S234" s="23"/>
      <c r="T234" s="23"/>
      <c r="U234" s="3"/>
      <c r="V234" s="3"/>
      <c r="W234" s="3"/>
      <c r="X234" s="3"/>
      <c r="Y234" s="3"/>
      <c r="Z234" s="3"/>
    </row>
    <row r="235" spans="1:27" ht="17.7" hidden="1">
      <c r="A235" s="3"/>
      <c r="B235" s="41" t="s">
        <v>534</v>
      </c>
      <c r="C235" s="41" t="s">
        <v>53</v>
      </c>
      <c r="D235" s="41"/>
      <c r="E235" s="47" t="s">
        <v>535</v>
      </c>
      <c r="F235" s="26">
        <f t="shared" ref="F235:Q235" si="203">F236</f>
        <v>0</v>
      </c>
      <c r="G235" s="26">
        <f t="shared" si="203"/>
        <v>0</v>
      </c>
      <c r="H235" s="26">
        <f t="shared" si="203"/>
        <v>0</v>
      </c>
      <c r="I235" s="26">
        <f t="shared" si="203"/>
        <v>0</v>
      </c>
      <c r="J235" s="26">
        <f t="shared" si="203"/>
        <v>0</v>
      </c>
      <c r="K235" s="26">
        <f t="shared" si="203"/>
        <v>0</v>
      </c>
      <c r="L235" s="26">
        <f t="shared" si="203"/>
        <v>0</v>
      </c>
      <c r="M235" s="26">
        <f t="shared" si="203"/>
        <v>0</v>
      </c>
      <c r="N235" s="26">
        <f t="shared" si="203"/>
        <v>0</v>
      </c>
      <c r="O235" s="26">
        <f t="shared" si="203"/>
        <v>0</v>
      </c>
      <c r="P235" s="26">
        <f t="shared" si="203"/>
        <v>0</v>
      </c>
      <c r="Q235" s="26">
        <f t="shared" si="203"/>
        <v>0</v>
      </c>
      <c r="R235" s="23"/>
      <c r="S235" s="23"/>
      <c r="T235" s="23"/>
      <c r="U235" s="3"/>
      <c r="V235" s="3"/>
      <c r="W235" s="3"/>
      <c r="X235" s="3"/>
      <c r="Y235" s="3"/>
      <c r="Z235" s="3"/>
    </row>
    <row r="236" spans="1:27" ht="17.7" hidden="1">
      <c r="A236" s="3"/>
      <c r="B236" s="53" t="s">
        <v>536</v>
      </c>
      <c r="C236" s="54" t="s">
        <v>56</v>
      </c>
      <c r="D236" s="54" t="s">
        <v>41</v>
      </c>
      <c r="E236" s="58" t="s">
        <v>537</v>
      </c>
      <c r="F236" s="28">
        <f>G236+J236</f>
        <v>0</v>
      </c>
      <c r="G236" s="108">
        <v>0</v>
      </c>
      <c r="H236" s="108"/>
      <c r="I236" s="108"/>
      <c r="J236" s="108"/>
      <c r="K236" s="28">
        <f>M236+P236</f>
        <v>0</v>
      </c>
      <c r="L236" s="108"/>
      <c r="M236" s="108"/>
      <c r="N236" s="108"/>
      <c r="O236" s="108"/>
      <c r="P236" s="108"/>
      <c r="Q236" s="29">
        <f>F236+K236</f>
        <v>0</v>
      </c>
      <c r="R236" s="23"/>
      <c r="S236" s="23"/>
      <c r="T236" s="23"/>
      <c r="U236" s="3"/>
      <c r="V236" s="3"/>
      <c r="W236" s="3"/>
      <c r="X236" s="3"/>
      <c r="Y236" s="3"/>
      <c r="Z236" s="3"/>
    </row>
    <row r="237" spans="1:27" ht="23.25" customHeight="1">
      <c r="A237" s="3"/>
      <c r="B237" s="15" t="s">
        <v>538</v>
      </c>
      <c r="C237" s="15" t="s">
        <v>162</v>
      </c>
      <c r="D237" s="15"/>
      <c r="E237" s="43" t="s">
        <v>59</v>
      </c>
      <c r="F237" s="25">
        <f t="shared" ref="F237:Q237" si="204">F240+F238</f>
        <v>7049400</v>
      </c>
      <c r="G237" s="25">
        <f t="shared" si="204"/>
        <v>7049400</v>
      </c>
      <c r="H237" s="25">
        <f t="shared" si="204"/>
        <v>878200</v>
      </c>
      <c r="I237" s="25">
        <f t="shared" si="204"/>
        <v>57000</v>
      </c>
      <c r="J237" s="25">
        <f t="shared" si="204"/>
        <v>0</v>
      </c>
      <c r="K237" s="25">
        <f t="shared" si="204"/>
        <v>9762000</v>
      </c>
      <c r="L237" s="25">
        <f t="shared" si="204"/>
        <v>9700000</v>
      </c>
      <c r="M237" s="25">
        <f t="shared" si="204"/>
        <v>62000</v>
      </c>
      <c r="N237" s="25">
        <f t="shared" si="204"/>
        <v>0</v>
      </c>
      <c r="O237" s="25">
        <f t="shared" si="204"/>
        <v>0</v>
      </c>
      <c r="P237" s="25">
        <f t="shared" si="204"/>
        <v>9700000</v>
      </c>
      <c r="Q237" s="25">
        <f t="shared" si="204"/>
        <v>16811400</v>
      </c>
      <c r="R237" s="23"/>
      <c r="S237" s="23"/>
      <c r="T237" s="23"/>
      <c r="U237" s="3"/>
      <c r="V237" s="3"/>
      <c r="W237" s="3"/>
      <c r="X237" s="3"/>
      <c r="Y237" s="3"/>
      <c r="Z237" s="3"/>
      <c r="AA237" s="3"/>
    </row>
    <row r="238" spans="1:27" ht="17.7">
      <c r="A238" s="3"/>
      <c r="B238" s="79" t="s">
        <v>539</v>
      </c>
      <c r="C238" s="79"/>
      <c r="D238" s="76"/>
      <c r="E238" s="82" t="s">
        <v>61</v>
      </c>
      <c r="F238" s="109">
        <f t="shared" ref="F238:Q238" si="205">F239</f>
        <v>5900000</v>
      </c>
      <c r="G238" s="109">
        <f t="shared" si="205"/>
        <v>5900000</v>
      </c>
      <c r="H238" s="109">
        <f t="shared" si="205"/>
        <v>0</v>
      </c>
      <c r="I238" s="109">
        <f t="shared" si="205"/>
        <v>0</v>
      </c>
      <c r="J238" s="109">
        <f t="shared" si="205"/>
        <v>0</v>
      </c>
      <c r="K238" s="109">
        <f t="shared" si="205"/>
        <v>9700000</v>
      </c>
      <c r="L238" s="109">
        <f t="shared" si="205"/>
        <v>9700000</v>
      </c>
      <c r="M238" s="109">
        <f t="shared" si="205"/>
        <v>0</v>
      </c>
      <c r="N238" s="109">
        <f t="shared" si="205"/>
        <v>0</v>
      </c>
      <c r="O238" s="109">
        <f t="shared" si="205"/>
        <v>0</v>
      </c>
      <c r="P238" s="109">
        <f t="shared" si="205"/>
        <v>9700000</v>
      </c>
      <c r="Q238" s="30">
        <f t="shared" si="205"/>
        <v>15600000</v>
      </c>
      <c r="R238" s="23"/>
      <c r="S238" s="23"/>
      <c r="T238" s="23"/>
      <c r="U238" s="3"/>
      <c r="V238" s="3"/>
      <c r="W238" s="3"/>
      <c r="X238" s="3"/>
      <c r="Y238" s="3"/>
      <c r="Z238" s="3"/>
      <c r="AA238" s="3"/>
    </row>
    <row r="239" spans="1:27" ht="30.15">
      <c r="A239" s="3"/>
      <c r="B239" s="41" t="s">
        <v>540</v>
      </c>
      <c r="C239" s="41" t="s">
        <v>63</v>
      </c>
      <c r="D239" s="21" t="s">
        <v>64</v>
      </c>
      <c r="E239" s="47" t="s">
        <v>65</v>
      </c>
      <c r="F239" s="97">
        <f>G239+J239</f>
        <v>5900000</v>
      </c>
      <c r="G239" s="26">
        <f>600000+5300000</f>
        <v>5900000</v>
      </c>
      <c r="H239" s="26"/>
      <c r="I239" s="26"/>
      <c r="J239" s="26"/>
      <c r="K239" s="26">
        <f>M239+P239</f>
        <v>9700000</v>
      </c>
      <c r="L239" s="26">
        <f>9100000+600000</f>
        <v>9700000</v>
      </c>
      <c r="M239" s="26"/>
      <c r="N239" s="26"/>
      <c r="O239" s="26"/>
      <c r="P239" s="26">
        <f>L239</f>
        <v>9700000</v>
      </c>
      <c r="Q239" s="25">
        <f>F239+K239</f>
        <v>15600000</v>
      </c>
      <c r="R239" s="23"/>
      <c r="S239" s="23"/>
      <c r="T239" s="23"/>
      <c r="U239" s="3"/>
      <c r="V239" s="3"/>
      <c r="W239" s="3"/>
      <c r="X239" s="3"/>
      <c r="Y239" s="3"/>
      <c r="Z239" s="3"/>
      <c r="AA239" s="3"/>
    </row>
    <row r="240" spans="1:27" ht="24.05" customHeight="1">
      <c r="A240" s="9"/>
      <c r="B240" s="79" t="s">
        <v>541</v>
      </c>
      <c r="C240" s="79" t="s">
        <v>542</v>
      </c>
      <c r="D240" s="79"/>
      <c r="E240" s="82" t="s">
        <v>543</v>
      </c>
      <c r="F240" s="29">
        <f t="shared" ref="F240:Q240" si="206">F241+F242</f>
        <v>1149400</v>
      </c>
      <c r="G240" s="29">
        <f t="shared" si="206"/>
        <v>1149400</v>
      </c>
      <c r="H240" s="29">
        <f t="shared" si="206"/>
        <v>878200</v>
      </c>
      <c r="I240" s="29">
        <f t="shared" si="206"/>
        <v>57000</v>
      </c>
      <c r="J240" s="29">
        <f t="shared" si="206"/>
        <v>0</v>
      </c>
      <c r="K240" s="29">
        <f t="shared" si="206"/>
        <v>62000</v>
      </c>
      <c r="L240" s="29">
        <f t="shared" si="206"/>
        <v>0</v>
      </c>
      <c r="M240" s="29">
        <f t="shared" si="206"/>
        <v>62000</v>
      </c>
      <c r="N240" s="29">
        <f t="shared" si="206"/>
        <v>0</v>
      </c>
      <c r="O240" s="29">
        <f t="shared" si="206"/>
        <v>0</v>
      </c>
      <c r="P240" s="29">
        <f t="shared" si="206"/>
        <v>0</v>
      </c>
      <c r="Q240" s="29">
        <f t="shared" si="206"/>
        <v>1211400</v>
      </c>
      <c r="R240" s="23"/>
      <c r="S240" s="23"/>
      <c r="T240" s="23"/>
      <c r="U240" s="3"/>
      <c r="V240" s="3"/>
      <c r="W240" s="3"/>
      <c r="X240" s="3"/>
      <c r="Y240" s="3"/>
      <c r="Z240" s="3"/>
      <c r="AA240" s="3"/>
    </row>
    <row r="241" spans="1:29" ht="20.95" customHeight="1">
      <c r="A241" s="3"/>
      <c r="B241" s="41" t="s">
        <v>544</v>
      </c>
      <c r="C241" s="41" t="s">
        <v>545</v>
      </c>
      <c r="D241" s="41" t="s">
        <v>546</v>
      </c>
      <c r="E241" s="50" t="s">
        <v>547</v>
      </c>
      <c r="F241" s="26">
        <f>G241</f>
        <v>1149400</v>
      </c>
      <c r="G241" s="26">
        <v>1149400</v>
      </c>
      <c r="H241" s="26">
        <v>878200</v>
      </c>
      <c r="I241" s="26">
        <v>57000</v>
      </c>
      <c r="J241" s="26"/>
      <c r="K241" s="26">
        <f t="shared" ref="K241:K242" si="207">M241+P241</f>
        <v>0</v>
      </c>
      <c r="L241" s="25"/>
      <c r="M241" s="26"/>
      <c r="N241" s="25"/>
      <c r="O241" s="25"/>
      <c r="P241" s="25"/>
      <c r="Q241" s="25">
        <f t="shared" ref="Q241:Q253" si="208">F241+K241</f>
        <v>1149400</v>
      </c>
      <c r="R241" s="23"/>
      <c r="S241" s="23"/>
      <c r="T241" s="23"/>
      <c r="U241" s="3"/>
      <c r="V241" s="3"/>
      <c r="W241" s="3"/>
      <c r="X241" s="3"/>
      <c r="Y241" s="3"/>
      <c r="Z241" s="3"/>
      <c r="AA241" s="3"/>
    </row>
    <row r="242" spans="1:29" ht="33.75" customHeight="1">
      <c r="A242" s="3"/>
      <c r="B242" s="41" t="s">
        <v>548</v>
      </c>
      <c r="C242" s="41" t="s">
        <v>549</v>
      </c>
      <c r="D242" s="41" t="s">
        <v>550</v>
      </c>
      <c r="E242" s="47" t="s">
        <v>551</v>
      </c>
      <c r="F242" s="26">
        <f>G242+J242</f>
        <v>0</v>
      </c>
      <c r="G242" s="26"/>
      <c r="H242" s="27"/>
      <c r="I242" s="27"/>
      <c r="J242" s="27"/>
      <c r="K242" s="26">
        <f t="shared" si="207"/>
        <v>62000</v>
      </c>
      <c r="L242" s="27"/>
      <c r="M242" s="26">
        <v>62000</v>
      </c>
      <c r="N242" s="34"/>
      <c r="O242" s="34"/>
      <c r="P242" s="27"/>
      <c r="Q242" s="25">
        <f t="shared" si="208"/>
        <v>62000</v>
      </c>
      <c r="R242" s="23"/>
      <c r="S242" s="23"/>
      <c r="T242" s="23"/>
      <c r="U242" s="3"/>
      <c r="V242" s="3"/>
      <c r="W242" s="3"/>
      <c r="X242" s="3"/>
      <c r="Y242" s="3"/>
      <c r="Z242" s="3"/>
      <c r="AA242" s="3"/>
    </row>
    <row r="243" spans="1:29" s="89" customFormat="1" ht="29.95" customHeight="1">
      <c r="A243" s="23"/>
      <c r="B243" s="66" t="s">
        <v>664</v>
      </c>
      <c r="C243" s="121" t="s">
        <v>75</v>
      </c>
      <c r="D243" s="122"/>
      <c r="E243" s="122" t="s">
        <v>76</v>
      </c>
      <c r="F243" s="117">
        <f>F244</f>
        <v>50000000</v>
      </c>
      <c r="G243" s="117">
        <f t="shared" ref="G243:Q243" si="209">G244</f>
        <v>50000000</v>
      </c>
      <c r="H243" s="117">
        <f t="shared" si="209"/>
        <v>0</v>
      </c>
      <c r="I243" s="117">
        <f t="shared" si="209"/>
        <v>0</v>
      </c>
      <c r="J243" s="117">
        <f t="shared" si="209"/>
        <v>0</v>
      </c>
      <c r="K243" s="117">
        <f t="shared" si="209"/>
        <v>0</v>
      </c>
      <c r="L243" s="117">
        <f t="shared" si="209"/>
        <v>0</v>
      </c>
      <c r="M243" s="117">
        <f t="shared" si="209"/>
        <v>0</v>
      </c>
      <c r="N243" s="117">
        <f t="shared" si="209"/>
        <v>0</v>
      </c>
      <c r="O243" s="117">
        <f t="shared" si="209"/>
        <v>0</v>
      </c>
      <c r="P243" s="117">
        <f t="shared" si="209"/>
        <v>0</v>
      </c>
      <c r="Q243" s="117">
        <f t="shared" si="209"/>
        <v>50000000</v>
      </c>
      <c r="R243" s="36"/>
      <c r="S243" s="36"/>
      <c r="T243" s="36"/>
      <c r="U243" s="36"/>
      <c r="V243" s="36"/>
      <c r="W243" s="36"/>
      <c r="X243" s="36"/>
      <c r="Y243" s="36"/>
      <c r="Z243" s="36"/>
      <c r="AA243" s="36"/>
      <c r="AB243" s="36"/>
      <c r="AC243" s="36"/>
    </row>
    <row r="244" spans="1:29" s="89" customFormat="1" ht="69.75" customHeight="1">
      <c r="A244" s="116"/>
      <c r="B244" s="41" t="s">
        <v>665</v>
      </c>
      <c r="C244" s="41" t="s">
        <v>303</v>
      </c>
      <c r="D244" s="40" t="s">
        <v>79</v>
      </c>
      <c r="E244" s="120" t="s">
        <v>669</v>
      </c>
      <c r="F244" s="26">
        <f>G244+J244</f>
        <v>50000000</v>
      </c>
      <c r="G244" s="27">
        <f>36000000+14000000</f>
        <v>50000000</v>
      </c>
      <c r="H244" s="27"/>
      <c r="I244" s="27"/>
      <c r="J244" s="27"/>
      <c r="K244" s="26">
        <f>M244+P244</f>
        <v>0</v>
      </c>
      <c r="L244" s="27"/>
      <c r="M244" s="27"/>
      <c r="N244" s="27"/>
      <c r="O244" s="27"/>
      <c r="P244" s="27"/>
      <c r="Q244" s="25">
        <f>F244+K244</f>
        <v>50000000</v>
      </c>
      <c r="R244" s="36"/>
      <c r="S244" s="36"/>
      <c r="T244" s="36"/>
      <c r="U244" s="36"/>
      <c r="V244" s="36"/>
      <c r="W244" s="36"/>
      <c r="X244" s="36"/>
      <c r="Y244" s="36"/>
      <c r="Z244" s="36"/>
      <c r="AA244" s="36"/>
      <c r="AB244" s="36"/>
      <c r="AC244" s="36"/>
    </row>
    <row r="245" spans="1:29" ht="66.45" customHeight="1">
      <c r="A245" s="3"/>
      <c r="B245" s="15" t="s">
        <v>552</v>
      </c>
      <c r="C245" s="41"/>
      <c r="D245" s="41"/>
      <c r="E245" s="43" t="s">
        <v>553</v>
      </c>
      <c r="F245" s="25">
        <f t="shared" ref="F245:P245" si="210">F246</f>
        <v>2665200</v>
      </c>
      <c r="G245" s="25">
        <f t="shared" si="210"/>
        <v>2665200</v>
      </c>
      <c r="H245" s="25">
        <f t="shared" si="210"/>
        <v>2160000</v>
      </c>
      <c r="I245" s="25">
        <f t="shared" si="210"/>
        <v>0</v>
      </c>
      <c r="J245" s="25">
        <f t="shared" si="210"/>
        <v>0</v>
      </c>
      <c r="K245" s="25">
        <f t="shared" si="210"/>
        <v>0</v>
      </c>
      <c r="L245" s="25">
        <f t="shared" si="210"/>
        <v>0</v>
      </c>
      <c r="M245" s="25">
        <f t="shared" si="210"/>
        <v>0</v>
      </c>
      <c r="N245" s="25">
        <f t="shared" si="210"/>
        <v>0</v>
      </c>
      <c r="O245" s="25">
        <f t="shared" si="210"/>
        <v>0</v>
      </c>
      <c r="P245" s="25">
        <f t="shared" si="210"/>
        <v>0</v>
      </c>
      <c r="Q245" s="25">
        <f t="shared" si="208"/>
        <v>2665200</v>
      </c>
      <c r="R245" s="23"/>
      <c r="S245" s="23"/>
      <c r="T245" s="23"/>
      <c r="U245" s="3"/>
      <c r="V245" s="3"/>
      <c r="W245" s="3"/>
      <c r="X245" s="3"/>
      <c r="Y245" s="3"/>
      <c r="Z245" s="3"/>
    </row>
    <row r="246" spans="1:29" ht="66.45" customHeight="1">
      <c r="A246" s="3"/>
      <c r="B246" s="15" t="s">
        <v>554</v>
      </c>
      <c r="C246" s="41"/>
      <c r="D246" s="41"/>
      <c r="E246" s="43" t="s">
        <v>553</v>
      </c>
      <c r="F246" s="25">
        <f t="shared" ref="F246:P246" si="211">F247</f>
        <v>2665200</v>
      </c>
      <c r="G246" s="25">
        <f t="shared" si="211"/>
        <v>2665200</v>
      </c>
      <c r="H246" s="25">
        <f t="shared" si="211"/>
        <v>2160000</v>
      </c>
      <c r="I246" s="25">
        <f t="shared" si="211"/>
        <v>0</v>
      </c>
      <c r="J246" s="25">
        <f t="shared" si="211"/>
        <v>0</v>
      </c>
      <c r="K246" s="25">
        <f t="shared" si="211"/>
        <v>0</v>
      </c>
      <c r="L246" s="25">
        <f t="shared" si="211"/>
        <v>0</v>
      </c>
      <c r="M246" s="25">
        <f t="shared" si="211"/>
        <v>0</v>
      </c>
      <c r="N246" s="25">
        <f t="shared" si="211"/>
        <v>0</v>
      </c>
      <c r="O246" s="25">
        <f t="shared" si="211"/>
        <v>0</v>
      </c>
      <c r="P246" s="25">
        <f t="shared" si="211"/>
        <v>0</v>
      </c>
      <c r="Q246" s="25">
        <f t="shared" si="208"/>
        <v>2665200</v>
      </c>
      <c r="R246" s="23"/>
      <c r="S246" s="23"/>
      <c r="T246" s="23"/>
      <c r="U246" s="3"/>
      <c r="V246" s="3"/>
      <c r="W246" s="3"/>
      <c r="X246" s="3"/>
      <c r="Y246" s="3"/>
      <c r="Z246" s="3"/>
    </row>
    <row r="247" spans="1:29" ht="38.299999999999997" customHeight="1">
      <c r="A247" s="3"/>
      <c r="B247" s="15" t="s">
        <v>555</v>
      </c>
      <c r="C247" s="15" t="s">
        <v>20</v>
      </c>
      <c r="D247" s="15"/>
      <c r="E247" s="43" t="s">
        <v>21</v>
      </c>
      <c r="F247" s="25">
        <f t="shared" ref="F247:P247" si="212">F248</f>
        <v>2665200</v>
      </c>
      <c r="G247" s="25">
        <f t="shared" si="212"/>
        <v>2665200</v>
      </c>
      <c r="H247" s="25">
        <f t="shared" si="212"/>
        <v>2160000</v>
      </c>
      <c r="I247" s="25">
        <f t="shared" si="212"/>
        <v>0</v>
      </c>
      <c r="J247" s="25">
        <f t="shared" si="212"/>
        <v>0</v>
      </c>
      <c r="K247" s="25">
        <f t="shared" si="212"/>
        <v>0</v>
      </c>
      <c r="L247" s="25">
        <f t="shared" si="212"/>
        <v>0</v>
      </c>
      <c r="M247" s="25">
        <f t="shared" si="212"/>
        <v>0</v>
      </c>
      <c r="N247" s="25">
        <f t="shared" si="212"/>
        <v>0</v>
      </c>
      <c r="O247" s="25">
        <f t="shared" si="212"/>
        <v>0</v>
      </c>
      <c r="P247" s="25">
        <f t="shared" si="212"/>
        <v>0</v>
      </c>
      <c r="Q247" s="25">
        <f t="shared" si="208"/>
        <v>2665200</v>
      </c>
      <c r="R247" s="23"/>
      <c r="S247" s="23"/>
      <c r="T247" s="23"/>
      <c r="U247" s="3"/>
      <c r="V247" s="3"/>
      <c r="W247" s="3"/>
      <c r="X247" s="3"/>
      <c r="Y247" s="3"/>
      <c r="Z247" s="3"/>
    </row>
    <row r="248" spans="1:29" ht="38.299999999999997" customHeight="1">
      <c r="A248" s="3"/>
      <c r="B248" s="41" t="s">
        <v>556</v>
      </c>
      <c r="C248" s="41" t="s">
        <v>23</v>
      </c>
      <c r="D248" s="21" t="s">
        <v>24</v>
      </c>
      <c r="E248" s="44" t="s">
        <v>25</v>
      </c>
      <c r="F248" s="26">
        <f>G248+J248</f>
        <v>2665200</v>
      </c>
      <c r="G248" s="27">
        <v>2665200</v>
      </c>
      <c r="H248" s="27">
        <v>2160000</v>
      </c>
      <c r="I248" s="27"/>
      <c r="J248" s="27"/>
      <c r="K248" s="26">
        <f>M248+P248</f>
        <v>0</v>
      </c>
      <c r="L248" s="27"/>
      <c r="M248" s="27"/>
      <c r="N248" s="27"/>
      <c r="O248" s="27"/>
      <c r="P248" s="25"/>
      <c r="Q248" s="25">
        <f t="shared" si="208"/>
        <v>2665200</v>
      </c>
      <c r="R248" s="23"/>
      <c r="S248" s="23"/>
      <c r="T248" s="23"/>
      <c r="U248" s="3"/>
      <c r="V248" s="3"/>
      <c r="W248" s="3"/>
      <c r="X248" s="3"/>
      <c r="Y248" s="3"/>
      <c r="Z248" s="3"/>
    </row>
    <row r="249" spans="1:29" ht="19.149999999999999" hidden="1" customHeight="1">
      <c r="A249" s="10"/>
      <c r="B249" s="15" t="s">
        <v>557</v>
      </c>
      <c r="C249" s="41"/>
      <c r="D249" s="41"/>
      <c r="E249" s="52" t="s">
        <v>365</v>
      </c>
      <c r="F249" s="25">
        <f t="shared" ref="F249:P249" si="213">F250</f>
        <v>0</v>
      </c>
      <c r="G249" s="25">
        <f t="shared" si="213"/>
        <v>0</v>
      </c>
      <c r="H249" s="25">
        <f t="shared" si="213"/>
        <v>0</v>
      </c>
      <c r="I249" s="25">
        <f t="shared" si="213"/>
        <v>0</v>
      </c>
      <c r="J249" s="25">
        <f t="shared" si="213"/>
        <v>0</v>
      </c>
      <c r="K249" s="25">
        <f t="shared" si="213"/>
        <v>0</v>
      </c>
      <c r="L249" s="25">
        <f t="shared" si="213"/>
        <v>0</v>
      </c>
      <c r="M249" s="25">
        <f t="shared" si="213"/>
        <v>0</v>
      </c>
      <c r="N249" s="25">
        <f t="shared" si="213"/>
        <v>0</v>
      </c>
      <c r="O249" s="25">
        <f t="shared" si="213"/>
        <v>0</v>
      </c>
      <c r="P249" s="25">
        <f t="shared" si="213"/>
        <v>0</v>
      </c>
      <c r="Q249" s="25">
        <f t="shared" si="208"/>
        <v>0</v>
      </c>
      <c r="R249" s="23"/>
      <c r="S249" s="23"/>
      <c r="T249" s="23"/>
      <c r="U249" s="3"/>
      <c r="V249" s="3"/>
      <c r="W249" s="3"/>
      <c r="X249" s="3"/>
      <c r="Y249" s="3"/>
      <c r="Z249" s="3"/>
    </row>
    <row r="250" spans="1:29" ht="19.149999999999999" hidden="1" customHeight="1">
      <c r="A250" s="10"/>
      <c r="B250" s="41" t="s">
        <v>558</v>
      </c>
      <c r="C250" s="41" t="s">
        <v>90</v>
      </c>
      <c r="D250" s="41" t="s">
        <v>91</v>
      </c>
      <c r="E250" s="44" t="s">
        <v>92</v>
      </c>
      <c r="F250" s="26"/>
      <c r="G250" s="26"/>
      <c r="H250" s="26"/>
      <c r="I250" s="25"/>
      <c r="J250" s="25"/>
      <c r="K250" s="26">
        <f>M250+P250</f>
        <v>0</v>
      </c>
      <c r="L250" s="26"/>
      <c r="M250" s="26"/>
      <c r="N250" s="26"/>
      <c r="O250" s="26"/>
      <c r="P250" s="26"/>
      <c r="Q250" s="25">
        <f t="shared" si="208"/>
        <v>0</v>
      </c>
      <c r="R250" s="23"/>
      <c r="S250" s="23"/>
      <c r="T250" s="23"/>
      <c r="U250" s="3"/>
      <c r="V250" s="3"/>
      <c r="W250" s="3"/>
      <c r="X250" s="3"/>
      <c r="Y250" s="3"/>
      <c r="Z250" s="3"/>
    </row>
    <row r="251" spans="1:29" ht="19.149999999999999" hidden="1" customHeight="1">
      <c r="A251" s="10"/>
      <c r="B251" s="15" t="s">
        <v>559</v>
      </c>
      <c r="C251" s="41"/>
      <c r="D251" s="41"/>
      <c r="E251" s="52" t="s">
        <v>467</v>
      </c>
      <c r="F251" s="25">
        <f t="shared" ref="F251:P251" si="214">F253+F252</f>
        <v>0</v>
      </c>
      <c r="G251" s="25">
        <f t="shared" si="214"/>
        <v>0</v>
      </c>
      <c r="H251" s="25">
        <f t="shared" si="214"/>
        <v>0</v>
      </c>
      <c r="I251" s="25">
        <f t="shared" si="214"/>
        <v>0</v>
      </c>
      <c r="J251" s="25">
        <f t="shared" si="214"/>
        <v>0</v>
      </c>
      <c r="K251" s="25">
        <f t="shared" si="214"/>
        <v>0</v>
      </c>
      <c r="L251" s="25">
        <f t="shared" si="214"/>
        <v>0</v>
      </c>
      <c r="M251" s="25">
        <f t="shared" si="214"/>
        <v>0</v>
      </c>
      <c r="N251" s="25">
        <f t="shared" si="214"/>
        <v>0</v>
      </c>
      <c r="O251" s="25">
        <f t="shared" si="214"/>
        <v>0</v>
      </c>
      <c r="P251" s="25">
        <f t="shared" si="214"/>
        <v>0</v>
      </c>
      <c r="Q251" s="25">
        <f t="shared" si="208"/>
        <v>0</v>
      </c>
      <c r="R251" s="23"/>
      <c r="S251" s="23"/>
      <c r="T251" s="23"/>
      <c r="U251" s="3"/>
      <c r="V251" s="3"/>
      <c r="W251" s="3"/>
      <c r="X251" s="3"/>
      <c r="Y251" s="3"/>
      <c r="Z251" s="3"/>
    </row>
    <row r="252" spans="1:29" ht="31.95" hidden="1" customHeight="1">
      <c r="A252" s="10"/>
      <c r="B252" s="41" t="s">
        <v>560</v>
      </c>
      <c r="C252" s="41" t="s">
        <v>469</v>
      </c>
      <c r="D252" s="41" t="s">
        <v>476</v>
      </c>
      <c r="E252" s="44" t="s">
        <v>470</v>
      </c>
      <c r="F252" s="26">
        <f t="shared" ref="F252:F253" si="215">G252+J252</f>
        <v>0</v>
      </c>
      <c r="G252" s="25"/>
      <c r="H252" s="25"/>
      <c r="I252" s="25"/>
      <c r="J252" s="25"/>
      <c r="K252" s="26">
        <f t="shared" ref="K252:K253" si="216">M252+P252</f>
        <v>0</v>
      </c>
      <c r="L252" s="26"/>
      <c r="M252" s="25"/>
      <c r="N252" s="25"/>
      <c r="O252" s="25"/>
      <c r="P252" s="26"/>
      <c r="Q252" s="25">
        <f t="shared" si="208"/>
        <v>0</v>
      </c>
      <c r="R252" s="23"/>
      <c r="S252" s="23"/>
      <c r="T252" s="23"/>
      <c r="U252" s="3"/>
      <c r="V252" s="3"/>
      <c r="W252" s="3"/>
      <c r="X252" s="3"/>
      <c r="Y252" s="3"/>
      <c r="Z252" s="3"/>
    </row>
    <row r="253" spans="1:29" ht="19.149999999999999" hidden="1" customHeight="1">
      <c r="A253" s="10"/>
      <c r="B253" s="41" t="s">
        <v>561</v>
      </c>
      <c r="C253" s="41" t="s">
        <v>485</v>
      </c>
      <c r="D253" s="41" t="s">
        <v>476</v>
      </c>
      <c r="E253" s="44" t="s">
        <v>486</v>
      </c>
      <c r="F253" s="26">
        <f t="shared" si="215"/>
        <v>0</v>
      </c>
      <c r="G253" s="26"/>
      <c r="H253" s="26"/>
      <c r="I253" s="25"/>
      <c r="J253" s="25"/>
      <c r="K253" s="26">
        <f t="shared" si="216"/>
        <v>0</v>
      </c>
      <c r="L253" s="26"/>
      <c r="M253" s="26"/>
      <c r="N253" s="26"/>
      <c r="O253" s="26"/>
      <c r="P253" s="26"/>
      <c r="Q253" s="25">
        <f t="shared" si="208"/>
        <v>0</v>
      </c>
      <c r="R253" s="23"/>
      <c r="S253" s="23"/>
      <c r="T253" s="23"/>
      <c r="U253" s="3"/>
      <c r="V253" s="3"/>
      <c r="W253" s="3"/>
      <c r="X253" s="3"/>
      <c r="Y253" s="3"/>
      <c r="Z253" s="3"/>
    </row>
    <row r="254" spans="1:29" ht="19.149999999999999" hidden="1" customHeight="1">
      <c r="A254" s="10"/>
      <c r="B254" s="15" t="s">
        <v>562</v>
      </c>
      <c r="C254" s="15" t="s">
        <v>27</v>
      </c>
      <c r="D254" s="15"/>
      <c r="E254" s="43" t="s">
        <v>28</v>
      </c>
      <c r="F254" s="25">
        <f t="shared" ref="F254:Q254" si="217">F255+F258</f>
        <v>0</v>
      </c>
      <c r="G254" s="25">
        <f t="shared" si="217"/>
        <v>0</v>
      </c>
      <c r="H254" s="25">
        <f t="shared" si="217"/>
        <v>0</v>
      </c>
      <c r="I254" s="25">
        <f t="shared" si="217"/>
        <v>0</v>
      </c>
      <c r="J254" s="25">
        <f t="shared" si="217"/>
        <v>0</v>
      </c>
      <c r="K254" s="25">
        <f t="shared" si="217"/>
        <v>0</v>
      </c>
      <c r="L254" s="25">
        <f t="shared" si="217"/>
        <v>0</v>
      </c>
      <c r="M254" s="25">
        <f t="shared" si="217"/>
        <v>0</v>
      </c>
      <c r="N254" s="25">
        <f t="shared" si="217"/>
        <v>0</v>
      </c>
      <c r="O254" s="25">
        <f t="shared" si="217"/>
        <v>0</v>
      </c>
      <c r="P254" s="25">
        <f t="shared" si="217"/>
        <v>0</v>
      </c>
      <c r="Q254" s="25">
        <f t="shared" si="217"/>
        <v>0</v>
      </c>
      <c r="R254" s="23"/>
      <c r="S254" s="23"/>
      <c r="T254" s="23"/>
      <c r="U254" s="3"/>
      <c r="V254" s="3"/>
      <c r="W254" s="3"/>
      <c r="X254" s="3"/>
      <c r="Y254" s="3"/>
      <c r="Z254" s="3"/>
    </row>
    <row r="255" spans="1:29" ht="19.149999999999999" hidden="1" customHeight="1">
      <c r="A255" s="10"/>
      <c r="B255" s="15" t="s">
        <v>563</v>
      </c>
      <c r="C255" s="15" t="s">
        <v>37</v>
      </c>
      <c r="D255" s="15"/>
      <c r="E255" s="43" t="s">
        <v>38</v>
      </c>
      <c r="F255" s="25">
        <f t="shared" ref="F255:J255" si="218">F256+F257</f>
        <v>0</v>
      </c>
      <c r="G255" s="25">
        <f t="shared" si="218"/>
        <v>0</v>
      </c>
      <c r="H255" s="25">
        <f t="shared" si="218"/>
        <v>0</v>
      </c>
      <c r="I255" s="25">
        <f t="shared" si="218"/>
        <v>0</v>
      </c>
      <c r="J255" s="25">
        <f t="shared" si="218"/>
        <v>0</v>
      </c>
      <c r="K255" s="25">
        <f t="shared" ref="K255:K257" si="219">K256</f>
        <v>0</v>
      </c>
      <c r="L255" s="25">
        <f t="shared" ref="L255:P255" si="220">L256+L257</f>
        <v>0</v>
      </c>
      <c r="M255" s="25">
        <f t="shared" si="220"/>
        <v>0</v>
      </c>
      <c r="N255" s="25">
        <f t="shared" si="220"/>
        <v>0</v>
      </c>
      <c r="O255" s="25">
        <f t="shared" si="220"/>
        <v>0</v>
      </c>
      <c r="P255" s="25">
        <f t="shared" si="220"/>
        <v>0</v>
      </c>
      <c r="Q255" s="25">
        <f t="shared" ref="Q255:Q260" si="221">F255+K255</f>
        <v>0</v>
      </c>
      <c r="R255" s="23"/>
      <c r="S255" s="23"/>
      <c r="T255" s="23"/>
      <c r="U255" s="3"/>
      <c r="V255" s="3"/>
      <c r="W255" s="3"/>
      <c r="X255" s="3"/>
      <c r="Y255" s="3"/>
      <c r="Z255" s="3"/>
    </row>
    <row r="256" spans="1:29" ht="19.149999999999999" hidden="1" customHeight="1">
      <c r="A256" s="10"/>
      <c r="B256" s="41" t="s">
        <v>564</v>
      </c>
      <c r="C256" s="41" t="s">
        <v>374</v>
      </c>
      <c r="D256" s="41" t="s">
        <v>41</v>
      </c>
      <c r="E256" s="47" t="s">
        <v>375</v>
      </c>
      <c r="F256" s="25">
        <f t="shared" ref="F256:F257" si="222">G256+J256</f>
        <v>0</v>
      </c>
      <c r="G256" s="25"/>
      <c r="H256" s="25"/>
      <c r="I256" s="25"/>
      <c r="J256" s="25"/>
      <c r="K256" s="25">
        <f t="shared" si="219"/>
        <v>0</v>
      </c>
      <c r="L256" s="26"/>
      <c r="M256" s="25"/>
      <c r="N256" s="25"/>
      <c r="O256" s="25"/>
      <c r="P256" s="26"/>
      <c r="Q256" s="25">
        <f t="shared" si="221"/>
        <v>0</v>
      </c>
      <c r="R256" s="23"/>
      <c r="S256" s="23"/>
      <c r="T256" s="23"/>
      <c r="U256" s="3"/>
      <c r="V256" s="3"/>
      <c r="W256" s="3"/>
      <c r="X256" s="3"/>
      <c r="Y256" s="3"/>
      <c r="Z256" s="3"/>
    </row>
    <row r="257" spans="1:26" ht="31.95" hidden="1" customHeight="1">
      <c r="A257" s="10"/>
      <c r="B257" s="41" t="s">
        <v>565</v>
      </c>
      <c r="C257" s="41" t="s">
        <v>40</v>
      </c>
      <c r="D257" s="41" t="s">
        <v>41</v>
      </c>
      <c r="E257" s="47" t="s">
        <v>566</v>
      </c>
      <c r="F257" s="25">
        <f t="shared" si="222"/>
        <v>0</v>
      </c>
      <c r="G257" s="26"/>
      <c r="H257" s="26"/>
      <c r="I257" s="26"/>
      <c r="J257" s="26"/>
      <c r="K257" s="25">
        <f t="shared" si="219"/>
        <v>0</v>
      </c>
      <c r="L257" s="26"/>
      <c r="M257" s="26"/>
      <c r="N257" s="26"/>
      <c r="O257" s="26"/>
      <c r="P257" s="26"/>
      <c r="Q257" s="25">
        <f t="shared" si="221"/>
        <v>0</v>
      </c>
      <c r="R257" s="23"/>
      <c r="S257" s="23"/>
      <c r="T257" s="23"/>
      <c r="U257" s="3"/>
      <c r="V257" s="3"/>
      <c r="W257" s="3"/>
      <c r="X257" s="3"/>
      <c r="Y257" s="3"/>
      <c r="Z257" s="3"/>
    </row>
    <row r="258" spans="1:26" ht="33.049999999999997" hidden="1" customHeight="1">
      <c r="A258" s="10"/>
      <c r="B258" s="15" t="s">
        <v>567</v>
      </c>
      <c r="C258" s="15" t="s">
        <v>44</v>
      </c>
      <c r="D258" s="41"/>
      <c r="E258" s="43" t="s">
        <v>45</v>
      </c>
      <c r="F258" s="25">
        <f t="shared" ref="F258:P258" si="223">F259</f>
        <v>0</v>
      </c>
      <c r="G258" s="25">
        <f t="shared" si="223"/>
        <v>0</v>
      </c>
      <c r="H258" s="25">
        <f t="shared" si="223"/>
        <v>0</v>
      </c>
      <c r="I258" s="25">
        <f t="shared" si="223"/>
        <v>0</v>
      </c>
      <c r="J258" s="25">
        <f t="shared" si="223"/>
        <v>0</v>
      </c>
      <c r="K258" s="25">
        <f t="shared" si="223"/>
        <v>0</v>
      </c>
      <c r="L258" s="25">
        <f t="shared" si="223"/>
        <v>0</v>
      </c>
      <c r="M258" s="25">
        <f t="shared" si="223"/>
        <v>0</v>
      </c>
      <c r="N258" s="25">
        <f t="shared" si="223"/>
        <v>0</v>
      </c>
      <c r="O258" s="25">
        <f t="shared" si="223"/>
        <v>0</v>
      </c>
      <c r="P258" s="25">
        <f t="shared" si="223"/>
        <v>0</v>
      </c>
      <c r="Q258" s="25">
        <f t="shared" si="221"/>
        <v>0</v>
      </c>
      <c r="R258" s="23"/>
      <c r="S258" s="23"/>
      <c r="T258" s="23"/>
      <c r="U258" s="3"/>
      <c r="V258" s="3"/>
      <c r="W258" s="3"/>
      <c r="X258" s="3"/>
      <c r="Y258" s="3"/>
      <c r="Z258" s="3"/>
    </row>
    <row r="259" spans="1:26" ht="25.55" hidden="1" customHeight="1">
      <c r="A259" s="10"/>
      <c r="B259" s="41" t="s">
        <v>568</v>
      </c>
      <c r="C259" s="41" t="s">
        <v>53</v>
      </c>
      <c r="D259" s="41"/>
      <c r="E259" s="47" t="s">
        <v>54</v>
      </c>
      <c r="F259" s="26">
        <f t="shared" ref="F259:P259" si="224">F260</f>
        <v>0</v>
      </c>
      <c r="G259" s="26">
        <f t="shared" si="224"/>
        <v>0</v>
      </c>
      <c r="H259" s="26">
        <f t="shared" si="224"/>
        <v>0</v>
      </c>
      <c r="I259" s="26">
        <f t="shared" si="224"/>
        <v>0</v>
      </c>
      <c r="J259" s="26">
        <f t="shared" si="224"/>
        <v>0</v>
      </c>
      <c r="K259" s="26">
        <f t="shared" si="224"/>
        <v>0</v>
      </c>
      <c r="L259" s="26">
        <f t="shared" si="224"/>
        <v>0</v>
      </c>
      <c r="M259" s="26">
        <f t="shared" si="224"/>
        <v>0</v>
      </c>
      <c r="N259" s="26">
        <f t="shared" si="224"/>
        <v>0</v>
      </c>
      <c r="O259" s="26">
        <f t="shared" si="224"/>
        <v>0</v>
      </c>
      <c r="P259" s="26">
        <f t="shared" si="224"/>
        <v>0</v>
      </c>
      <c r="Q259" s="25">
        <f t="shared" si="221"/>
        <v>0</v>
      </c>
      <c r="R259" s="23"/>
      <c r="S259" s="23"/>
      <c r="T259" s="23"/>
      <c r="U259" s="3"/>
      <c r="V259" s="3"/>
      <c r="W259" s="3"/>
      <c r="X259" s="3"/>
      <c r="Y259" s="3"/>
      <c r="Z259" s="3"/>
    </row>
    <row r="260" spans="1:26" ht="35.200000000000003" hidden="1" customHeight="1">
      <c r="A260" s="10"/>
      <c r="B260" s="48" t="s">
        <v>569</v>
      </c>
      <c r="C260" s="41" t="s">
        <v>56</v>
      </c>
      <c r="D260" s="41" t="s">
        <v>41</v>
      </c>
      <c r="E260" s="47" t="s">
        <v>537</v>
      </c>
      <c r="F260" s="26">
        <f>G260+J260</f>
        <v>0</v>
      </c>
      <c r="G260" s="26"/>
      <c r="H260" s="26"/>
      <c r="I260" s="26">
        <v>0</v>
      </c>
      <c r="J260" s="26">
        <v>0</v>
      </c>
      <c r="K260" s="26">
        <f>M260+P260</f>
        <v>0</v>
      </c>
      <c r="L260" s="26">
        <v>0</v>
      </c>
      <c r="M260" s="26">
        <v>0</v>
      </c>
      <c r="N260" s="26">
        <v>0</v>
      </c>
      <c r="O260" s="26">
        <v>0</v>
      </c>
      <c r="P260" s="26">
        <v>0</v>
      </c>
      <c r="Q260" s="25">
        <f t="shared" si="221"/>
        <v>0</v>
      </c>
      <c r="R260" s="23"/>
      <c r="S260" s="23"/>
      <c r="T260" s="23"/>
      <c r="U260" s="3"/>
      <c r="V260" s="3"/>
      <c r="W260" s="3"/>
      <c r="X260" s="3"/>
      <c r="Y260" s="3"/>
      <c r="Z260" s="3"/>
    </row>
    <row r="261" spans="1:26" ht="55.15" customHeight="1">
      <c r="A261" s="10"/>
      <c r="B261" s="15" t="s">
        <v>570</v>
      </c>
      <c r="C261" s="15"/>
      <c r="D261" s="15"/>
      <c r="E261" s="43" t="s">
        <v>571</v>
      </c>
      <c r="F261" s="25">
        <f t="shared" ref="F261:Q261" si="225">F262+F266</f>
        <v>8054500</v>
      </c>
      <c r="G261" s="25">
        <f t="shared" si="225"/>
        <v>8054500</v>
      </c>
      <c r="H261" s="25">
        <f t="shared" si="225"/>
        <v>6584000</v>
      </c>
      <c r="I261" s="25">
        <f t="shared" si="225"/>
        <v>0</v>
      </c>
      <c r="J261" s="25">
        <f t="shared" si="225"/>
        <v>0</v>
      </c>
      <c r="K261" s="25">
        <f t="shared" si="225"/>
        <v>0</v>
      </c>
      <c r="L261" s="25">
        <f t="shared" si="225"/>
        <v>0</v>
      </c>
      <c r="M261" s="25">
        <f t="shared" si="225"/>
        <v>0</v>
      </c>
      <c r="N261" s="25">
        <f t="shared" si="225"/>
        <v>0</v>
      </c>
      <c r="O261" s="25">
        <f t="shared" si="225"/>
        <v>0</v>
      </c>
      <c r="P261" s="25">
        <f t="shared" si="225"/>
        <v>0</v>
      </c>
      <c r="Q261" s="25">
        <f t="shared" si="225"/>
        <v>8054500</v>
      </c>
      <c r="R261" s="23"/>
      <c r="S261" s="23"/>
      <c r="T261" s="23"/>
      <c r="U261" s="3"/>
      <c r="V261" s="3"/>
      <c r="W261" s="3"/>
      <c r="X261" s="3"/>
      <c r="Y261" s="3"/>
      <c r="Z261" s="3"/>
    </row>
    <row r="262" spans="1:26" ht="54" customHeight="1">
      <c r="A262" s="10"/>
      <c r="B262" s="15" t="s">
        <v>572</v>
      </c>
      <c r="C262" s="15"/>
      <c r="D262" s="15"/>
      <c r="E262" s="43" t="s">
        <v>571</v>
      </c>
      <c r="F262" s="25">
        <f t="shared" ref="F262:Q262" si="226">F263</f>
        <v>8054500</v>
      </c>
      <c r="G262" s="25">
        <f t="shared" si="226"/>
        <v>8054500</v>
      </c>
      <c r="H262" s="25">
        <f t="shared" si="226"/>
        <v>6584000</v>
      </c>
      <c r="I262" s="25">
        <f t="shared" si="226"/>
        <v>0</v>
      </c>
      <c r="J262" s="25">
        <f t="shared" si="226"/>
        <v>0</v>
      </c>
      <c r="K262" s="25">
        <f t="shared" si="226"/>
        <v>0</v>
      </c>
      <c r="L262" s="25">
        <f t="shared" si="226"/>
        <v>0</v>
      </c>
      <c r="M262" s="25">
        <f t="shared" si="226"/>
        <v>0</v>
      </c>
      <c r="N262" s="25">
        <f t="shared" si="226"/>
        <v>0</v>
      </c>
      <c r="O262" s="25">
        <f t="shared" si="226"/>
        <v>0</v>
      </c>
      <c r="P262" s="25">
        <f t="shared" si="226"/>
        <v>0</v>
      </c>
      <c r="Q262" s="25">
        <f t="shared" si="226"/>
        <v>8054500</v>
      </c>
      <c r="R262" s="23"/>
      <c r="S262" s="23"/>
      <c r="T262" s="23"/>
      <c r="U262" s="3"/>
      <c r="V262" s="3"/>
      <c r="W262" s="3"/>
      <c r="X262" s="3"/>
      <c r="Y262" s="3"/>
      <c r="Z262" s="3"/>
    </row>
    <row r="263" spans="1:26" ht="23.25" customHeight="1">
      <c r="A263" s="10"/>
      <c r="B263" s="15" t="s">
        <v>573</v>
      </c>
      <c r="C263" s="15" t="s">
        <v>20</v>
      </c>
      <c r="D263" s="15"/>
      <c r="E263" s="43" t="s">
        <v>21</v>
      </c>
      <c r="F263" s="25">
        <f t="shared" ref="F263:P263" si="227">F264</f>
        <v>8054500</v>
      </c>
      <c r="G263" s="25">
        <f t="shared" si="227"/>
        <v>8054500</v>
      </c>
      <c r="H263" s="25">
        <f t="shared" si="227"/>
        <v>6584000</v>
      </c>
      <c r="I263" s="25">
        <f t="shared" si="227"/>
        <v>0</v>
      </c>
      <c r="J263" s="25">
        <f t="shared" si="227"/>
        <v>0</v>
      </c>
      <c r="K263" s="25">
        <f t="shared" si="227"/>
        <v>0</v>
      </c>
      <c r="L263" s="25">
        <f t="shared" si="227"/>
        <v>0</v>
      </c>
      <c r="M263" s="25">
        <f t="shared" si="227"/>
        <v>0</v>
      </c>
      <c r="N263" s="25">
        <f t="shared" si="227"/>
        <v>0</v>
      </c>
      <c r="O263" s="25">
        <f t="shared" si="227"/>
        <v>0</v>
      </c>
      <c r="P263" s="25">
        <f t="shared" si="227"/>
        <v>0</v>
      </c>
      <c r="Q263" s="25">
        <f t="shared" ref="Q263:Q265" si="228">F263+K263</f>
        <v>8054500</v>
      </c>
      <c r="R263" s="23"/>
      <c r="S263" s="23"/>
      <c r="T263" s="23"/>
      <c r="U263" s="3"/>
      <c r="V263" s="3"/>
      <c r="W263" s="3"/>
      <c r="X263" s="3"/>
      <c r="Y263" s="3"/>
      <c r="Z263" s="3"/>
    </row>
    <row r="264" spans="1:26" ht="34.549999999999997" customHeight="1">
      <c r="A264" s="10"/>
      <c r="B264" s="41" t="s">
        <v>574</v>
      </c>
      <c r="C264" s="41" t="s">
        <v>23</v>
      </c>
      <c r="D264" s="41" t="s">
        <v>24</v>
      </c>
      <c r="E264" s="44" t="s">
        <v>25</v>
      </c>
      <c r="F264" s="26">
        <f t="shared" ref="F264:F265" si="229">G264+J264</f>
        <v>8054500</v>
      </c>
      <c r="G264" s="26">
        <v>8054500</v>
      </c>
      <c r="H264" s="26">
        <v>6584000</v>
      </c>
      <c r="I264" s="25"/>
      <c r="J264" s="25"/>
      <c r="K264" s="26">
        <f t="shared" ref="K264:K265" si="230">M264+P264</f>
        <v>0</v>
      </c>
      <c r="L264" s="26"/>
      <c r="M264" s="26"/>
      <c r="N264" s="26"/>
      <c r="O264" s="26"/>
      <c r="P264" s="26"/>
      <c r="Q264" s="25">
        <f t="shared" si="228"/>
        <v>8054500</v>
      </c>
      <c r="R264" s="23"/>
      <c r="S264" s="23"/>
      <c r="T264" s="23"/>
      <c r="U264" s="3"/>
      <c r="V264" s="3"/>
      <c r="W264" s="3"/>
      <c r="X264" s="3"/>
      <c r="Y264" s="3"/>
      <c r="Z264" s="3"/>
    </row>
    <row r="265" spans="1:26" ht="19.149999999999999" hidden="1" customHeight="1">
      <c r="A265" s="10"/>
      <c r="B265" s="41" t="s">
        <v>575</v>
      </c>
      <c r="C265" s="41" t="s">
        <v>576</v>
      </c>
      <c r="D265" s="21" t="s">
        <v>476</v>
      </c>
      <c r="E265" s="47" t="s">
        <v>577</v>
      </c>
      <c r="F265" s="26">
        <f t="shared" si="229"/>
        <v>0</v>
      </c>
      <c r="G265" s="26"/>
      <c r="H265" s="26"/>
      <c r="I265" s="26"/>
      <c r="J265" s="26"/>
      <c r="K265" s="26">
        <f t="shared" si="230"/>
        <v>0</v>
      </c>
      <c r="L265" s="26"/>
      <c r="M265" s="26"/>
      <c r="N265" s="26"/>
      <c r="O265" s="26"/>
      <c r="P265" s="26"/>
      <c r="Q265" s="25">
        <f t="shared" si="228"/>
        <v>0</v>
      </c>
      <c r="R265" s="23"/>
      <c r="S265" s="23"/>
      <c r="T265" s="23"/>
      <c r="U265" s="3"/>
      <c r="V265" s="3"/>
      <c r="W265" s="3"/>
      <c r="X265" s="3"/>
      <c r="Y265" s="3"/>
      <c r="Z265" s="3"/>
    </row>
    <row r="266" spans="1:26" ht="21.8" hidden="1" customHeight="1">
      <c r="A266" s="10"/>
      <c r="B266" s="15" t="s">
        <v>562</v>
      </c>
      <c r="C266" s="15" t="s">
        <v>27</v>
      </c>
      <c r="D266" s="51"/>
      <c r="E266" s="43" t="s">
        <v>28</v>
      </c>
      <c r="F266" s="25">
        <f t="shared" ref="F266:Q266" si="231">F267</f>
        <v>0</v>
      </c>
      <c r="G266" s="25">
        <f t="shared" si="231"/>
        <v>0</v>
      </c>
      <c r="H266" s="25">
        <f t="shared" si="231"/>
        <v>0</v>
      </c>
      <c r="I266" s="25">
        <f t="shared" si="231"/>
        <v>0</v>
      </c>
      <c r="J266" s="25">
        <f t="shared" si="231"/>
        <v>0</v>
      </c>
      <c r="K266" s="25">
        <f t="shared" si="231"/>
        <v>0</v>
      </c>
      <c r="L266" s="25">
        <f t="shared" si="231"/>
        <v>0</v>
      </c>
      <c r="M266" s="25">
        <f t="shared" si="231"/>
        <v>0</v>
      </c>
      <c r="N266" s="25">
        <f t="shared" si="231"/>
        <v>0</v>
      </c>
      <c r="O266" s="25">
        <f t="shared" si="231"/>
        <v>0</v>
      </c>
      <c r="P266" s="25">
        <f t="shared" si="231"/>
        <v>0</v>
      </c>
      <c r="Q266" s="25">
        <f t="shared" si="231"/>
        <v>0</v>
      </c>
      <c r="R266" s="23"/>
      <c r="S266" s="23"/>
      <c r="T266" s="23"/>
      <c r="U266" s="3"/>
      <c r="V266" s="3"/>
      <c r="W266" s="3"/>
      <c r="X266" s="3"/>
      <c r="Y266" s="3"/>
      <c r="Z266" s="3"/>
    </row>
    <row r="267" spans="1:26" ht="19.149999999999999" hidden="1" customHeight="1">
      <c r="A267" s="10"/>
      <c r="B267" s="54" t="s">
        <v>563</v>
      </c>
      <c r="C267" s="54" t="s">
        <v>37</v>
      </c>
      <c r="D267" s="55"/>
      <c r="E267" s="83" t="s">
        <v>38</v>
      </c>
      <c r="F267" s="28">
        <f t="shared" ref="F267:Q267" si="232">F268</f>
        <v>0</v>
      </c>
      <c r="G267" s="28">
        <f t="shared" si="232"/>
        <v>0</v>
      </c>
      <c r="H267" s="28">
        <f t="shared" si="232"/>
        <v>0</v>
      </c>
      <c r="I267" s="28">
        <f t="shared" si="232"/>
        <v>0</v>
      </c>
      <c r="J267" s="28">
        <f t="shared" si="232"/>
        <v>0</v>
      </c>
      <c r="K267" s="28">
        <f t="shared" si="232"/>
        <v>0</v>
      </c>
      <c r="L267" s="28">
        <f t="shared" si="232"/>
        <v>0</v>
      </c>
      <c r="M267" s="28">
        <f t="shared" si="232"/>
        <v>0</v>
      </c>
      <c r="N267" s="28">
        <f t="shared" si="232"/>
        <v>0</v>
      </c>
      <c r="O267" s="28">
        <f t="shared" si="232"/>
        <v>0</v>
      </c>
      <c r="P267" s="28">
        <f t="shared" si="232"/>
        <v>0</v>
      </c>
      <c r="Q267" s="28">
        <f t="shared" si="232"/>
        <v>0</v>
      </c>
      <c r="R267" s="23"/>
      <c r="S267" s="23"/>
      <c r="T267" s="23"/>
      <c r="U267" s="3"/>
      <c r="V267" s="3"/>
      <c r="W267" s="3"/>
      <c r="X267" s="3"/>
      <c r="Y267" s="3"/>
      <c r="Z267" s="3"/>
    </row>
    <row r="268" spans="1:26" ht="32.25" hidden="1" customHeight="1">
      <c r="A268" s="10"/>
      <c r="B268" s="41" t="s">
        <v>565</v>
      </c>
      <c r="C268" s="41" t="s">
        <v>40</v>
      </c>
      <c r="D268" s="41" t="s">
        <v>41</v>
      </c>
      <c r="E268" s="59" t="s">
        <v>566</v>
      </c>
      <c r="F268" s="26">
        <f>G268+J268</f>
        <v>0</v>
      </c>
      <c r="G268" s="26">
        <f>41302708+297412-120000+2000000-8800000-14414504-7501070-12764546</f>
        <v>0</v>
      </c>
      <c r="H268" s="26"/>
      <c r="I268" s="26"/>
      <c r="J268" s="26"/>
      <c r="K268" s="26">
        <f>M268+P268</f>
        <v>0</v>
      </c>
      <c r="L268" s="26"/>
      <c r="M268" s="26"/>
      <c r="N268" s="26"/>
      <c r="O268" s="26"/>
      <c r="P268" s="26"/>
      <c r="Q268" s="25">
        <f t="shared" ref="Q268:Q269" si="233">F268+K268</f>
        <v>0</v>
      </c>
      <c r="R268" s="23"/>
      <c r="S268" s="23"/>
      <c r="T268" s="23"/>
      <c r="U268" s="3"/>
      <c r="V268" s="3"/>
      <c r="W268" s="3"/>
      <c r="X268" s="3"/>
      <c r="Y268" s="3"/>
      <c r="Z268" s="3"/>
    </row>
    <row r="269" spans="1:26" ht="48.8" customHeight="1">
      <c r="A269" s="10"/>
      <c r="B269" s="15" t="s">
        <v>578</v>
      </c>
      <c r="C269" s="15"/>
      <c r="D269" s="15"/>
      <c r="E269" s="43" t="s">
        <v>579</v>
      </c>
      <c r="F269" s="25">
        <f t="shared" ref="F269:P269" si="234">F270</f>
        <v>4333580</v>
      </c>
      <c r="G269" s="25">
        <f t="shared" si="234"/>
        <v>4333580</v>
      </c>
      <c r="H269" s="25">
        <f t="shared" si="234"/>
        <v>3400000</v>
      </c>
      <c r="I269" s="25">
        <f t="shared" si="234"/>
        <v>0</v>
      </c>
      <c r="J269" s="25">
        <f t="shared" si="234"/>
        <v>0</v>
      </c>
      <c r="K269" s="25">
        <f t="shared" si="234"/>
        <v>0</v>
      </c>
      <c r="L269" s="25">
        <f t="shared" si="234"/>
        <v>0</v>
      </c>
      <c r="M269" s="25">
        <f t="shared" si="234"/>
        <v>0</v>
      </c>
      <c r="N269" s="25">
        <f t="shared" si="234"/>
        <v>0</v>
      </c>
      <c r="O269" s="25">
        <f t="shared" si="234"/>
        <v>0</v>
      </c>
      <c r="P269" s="25">
        <f t="shared" si="234"/>
        <v>0</v>
      </c>
      <c r="Q269" s="25">
        <f t="shared" si="233"/>
        <v>4333580</v>
      </c>
      <c r="R269" s="23"/>
      <c r="S269" s="23"/>
      <c r="T269" s="23"/>
      <c r="U269" s="3"/>
      <c r="V269" s="3"/>
      <c r="W269" s="3"/>
      <c r="X269" s="3"/>
      <c r="Y269" s="3"/>
      <c r="Z269" s="3"/>
    </row>
    <row r="270" spans="1:26" ht="54" customHeight="1">
      <c r="A270" s="10"/>
      <c r="B270" s="15" t="s">
        <v>580</v>
      </c>
      <c r="C270" s="15"/>
      <c r="D270" s="15"/>
      <c r="E270" s="43" t="s">
        <v>579</v>
      </c>
      <c r="F270" s="25">
        <f t="shared" ref="F270:Q270" si="235">F271+F273</f>
        <v>4333580</v>
      </c>
      <c r="G270" s="25">
        <f t="shared" si="235"/>
        <v>4333580</v>
      </c>
      <c r="H270" s="25">
        <f t="shared" si="235"/>
        <v>3400000</v>
      </c>
      <c r="I270" s="25">
        <f t="shared" si="235"/>
        <v>0</v>
      </c>
      <c r="J270" s="25">
        <f t="shared" si="235"/>
        <v>0</v>
      </c>
      <c r="K270" s="25">
        <f t="shared" si="235"/>
        <v>0</v>
      </c>
      <c r="L270" s="25">
        <f t="shared" si="235"/>
        <v>0</v>
      </c>
      <c r="M270" s="25">
        <f t="shared" si="235"/>
        <v>0</v>
      </c>
      <c r="N270" s="25">
        <f t="shared" si="235"/>
        <v>0</v>
      </c>
      <c r="O270" s="25">
        <f t="shared" si="235"/>
        <v>0</v>
      </c>
      <c r="P270" s="25">
        <f t="shared" si="235"/>
        <v>0</v>
      </c>
      <c r="Q270" s="25">
        <f t="shared" si="235"/>
        <v>4333580</v>
      </c>
      <c r="R270" s="23"/>
      <c r="S270" s="23"/>
      <c r="T270" s="23"/>
      <c r="U270" s="3"/>
      <c r="V270" s="3"/>
      <c r="W270" s="3"/>
      <c r="X270" s="3"/>
      <c r="Y270" s="3"/>
      <c r="Z270" s="3"/>
    </row>
    <row r="271" spans="1:26" ht="19.149999999999999" customHeight="1">
      <c r="A271" s="10"/>
      <c r="B271" s="15" t="s">
        <v>581</v>
      </c>
      <c r="C271" s="15" t="s">
        <v>20</v>
      </c>
      <c r="D271" s="15"/>
      <c r="E271" s="43" t="s">
        <v>21</v>
      </c>
      <c r="F271" s="25">
        <f t="shared" ref="F271:P271" si="236">F272</f>
        <v>4175000</v>
      </c>
      <c r="G271" s="25">
        <f t="shared" si="236"/>
        <v>4175000</v>
      </c>
      <c r="H271" s="25">
        <f t="shared" si="236"/>
        <v>3400000</v>
      </c>
      <c r="I271" s="25">
        <f t="shared" si="236"/>
        <v>0</v>
      </c>
      <c r="J271" s="25">
        <f t="shared" si="236"/>
        <v>0</v>
      </c>
      <c r="K271" s="25">
        <f t="shared" si="236"/>
        <v>0</v>
      </c>
      <c r="L271" s="25">
        <f t="shared" si="236"/>
        <v>0</v>
      </c>
      <c r="M271" s="25">
        <f t="shared" si="236"/>
        <v>0</v>
      </c>
      <c r="N271" s="25">
        <f t="shared" si="236"/>
        <v>0</v>
      </c>
      <c r="O271" s="25">
        <f t="shared" si="236"/>
        <v>0</v>
      </c>
      <c r="P271" s="25">
        <f t="shared" si="236"/>
        <v>0</v>
      </c>
      <c r="Q271" s="25">
        <f t="shared" ref="Q271:Q272" si="237">F271+K271</f>
        <v>4175000</v>
      </c>
      <c r="R271" s="23"/>
      <c r="S271" s="23"/>
      <c r="T271" s="23"/>
      <c r="U271" s="3"/>
      <c r="V271" s="3"/>
      <c r="W271" s="3"/>
      <c r="X271" s="3"/>
      <c r="Y271" s="3"/>
      <c r="Z271" s="3"/>
    </row>
    <row r="272" spans="1:26" ht="19.149999999999999" customHeight="1">
      <c r="A272" s="10"/>
      <c r="B272" s="41" t="s">
        <v>582</v>
      </c>
      <c r="C272" s="41" t="s">
        <v>23</v>
      </c>
      <c r="D272" s="41" t="s">
        <v>24</v>
      </c>
      <c r="E272" s="44" t="s">
        <v>25</v>
      </c>
      <c r="F272" s="26">
        <f>G272+J272</f>
        <v>4175000</v>
      </c>
      <c r="G272" s="26">
        <v>4175000</v>
      </c>
      <c r="H272" s="26">
        <v>3400000</v>
      </c>
      <c r="I272" s="26"/>
      <c r="J272" s="26"/>
      <c r="K272" s="26">
        <f>M272+P272</f>
        <v>0</v>
      </c>
      <c r="L272" s="26"/>
      <c r="M272" s="26"/>
      <c r="N272" s="26"/>
      <c r="O272" s="26"/>
      <c r="P272" s="26"/>
      <c r="Q272" s="25">
        <f t="shared" si="237"/>
        <v>4175000</v>
      </c>
      <c r="R272" s="23"/>
      <c r="S272" s="23"/>
      <c r="T272" s="23"/>
      <c r="U272" s="3"/>
      <c r="V272" s="3"/>
      <c r="W272" s="3"/>
      <c r="X272" s="3"/>
      <c r="Y272" s="3"/>
      <c r="Z272" s="3"/>
    </row>
    <row r="273" spans="1:26" ht="19.149999999999999" customHeight="1">
      <c r="A273" s="10"/>
      <c r="B273" s="15" t="s">
        <v>583</v>
      </c>
      <c r="C273" s="15" t="s">
        <v>27</v>
      </c>
      <c r="D273" s="15"/>
      <c r="E273" s="43" t="s">
        <v>28</v>
      </c>
      <c r="F273" s="25">
        <f t="shared" ref="F273:Q273" si="238">F274</f>
        <v>158580</v>
      </c>
      <c r="G273" s="25">
        <f t="shared" si="238"/>
        <v>158580</v>
      </c>
      <c r="H273" s="25">
        <f t="shared" si="238"/>
        <v>0</v>
      </c>
      <c r="I273" s="25">
        <f t="shared" si="238"/>
        <v>0</v>
      </c>
      <c r="J273" s="25">
        <f t="shared" si="238"/>
        <v>0</v>
      </c>
      <c r="K273" s="25">
        <f t="shared" si="238"/>
        <v>0</v>
      </c>
      <c r="L273" s="25">
        <f t="shared" si="238"/>
        <v>0</v>
      </c>
      <c r="M273" s="25">
        <f t="shared" si="238"/>
        <v>0</v>
      </c>
      <c r="N273" s="25">
        <f t="shared" si="238"/>
        <v>0</v>
      </c>
      <c r="O273" s="25">
        <f t="shared" si="238"/>
        <v>0</v>
      </c>
      <c r="P273" s="25">
        <f t="shared" si="238"/>
        <v>0</v>
      </c>
      <c r="Q273" s="25">
        <f t="shared" si="238"/>
        <v>158580</v>
      </c>
      <c r="R273" s="23"/>
      <c r="S273" s="23"/>
      <c r="T273" s="23"/>
      <c r="U273" s="3"/>
      <c r="V273" s="3"/>
      <c r="W273" s="3"/>
      <c r="X273" s="3"/>
      <c r="Y273" s="3"/>
      <c r="Z273" s="3"/>
    </row>
    <row r="274" spans="1:26" ht="34.549999999999997" customHeight="1">
      <c r="A274" s="10"/>
      <c r="B274" s="15" t="s">
        <v>584</v>
      </c>
      <c r="C274" s="15" t="s">
        <v>44</v>
      </c>
      <c r="D274" s="15"/>
      <c r="E274" s="43" t="s">
        <v>533</v>
      </c>
      <c r="F274" s="25">
        <f t="shared" ref="F274:P274" si="239">F275</f>
        <v>158580</v>
      </c>
      <c r="G274" s="25">
        <f t="shared" si="239"/>
        <v>158580</v>
      </c>
      <c r="H274" s="25">
        <f t="shared" si="239"/>
        <v>0</v>
      </c>
      <c r="I274" s="25">
        <f t="shared" si="239"/>
        <v>0</v>
      </c>
      <c r="J274" s="25">
        <f t="shared" si="239"/>
        <v>0</v>
      </c>
      <c r="K274" s="25">
        <f t="shared" si="239"/>
        <v>0</v>
      </c>
      <c r="L274" s="25">
        <f t="shared" si="239"/>
        <v>0</v>
      </c>
      <c r="M274" s="25">
        <f t="shared" si="239"/>
        <v>0</v>
      </c>
      <c r="N274" s="25">
        <f t="shared" si="239"/>
        <v>0</v>
      </c>
      <c r="O274" s="25">
        <f t="shared" si="239"/>
        <v>0</v>
      </c>
      <c r="P274" s="25">
        <f t="shared" si="239"/>
        <v>0</v>
      </c>
      <c r="Q274" s="25">
        <f>F274+K274</f>
        <v>158580</v>
      </c>
      <c r="R274" s="23"/>
      <c r="S274" s="23"/>
      <c r="T274" s="23"/>
      <c r="U274" s="3"/>
      <c r="V274" s="3"/>
      <c r="W274" s="3"/>
      <c r="X274" s="3"/>
      <c r="Y274" s="3"/>
      <c r="Z274" s="3"/>
    </row>
    <row r="275" spans="1:26" ht="19.149999999999999" customHeight="1">
      <c r="A275" s="10"/>
      <c r="B275" s="41" t="s">
        <v>585</v>
      </c>
      <c r="C275" s="41" t="s">
        <v>53</v>
      </c>
      <c r="D275" s="41"/>
      <c r="E275" s="47" t="s">
        <v>54</v>
      </c>
      <c r="F275" s="26">
        <f t="shared" ref="F275:Q275" si="240">F276</f>
        <v>158580</v>
      </c>
      <c r="G275" s="26">
        <f t="shared" si="240"/>
        <v>158580</v>
      </c>
      <c r="H275" s="26">
        <f t="shared" si="240"/>
        <v>0</v>
      </c>
      <c r="I275" s="26">
        <f t="shared" si="240"/>
        <v>0</v>
      </c>
      <c r="J275" s="26">
        <f t="shared" si="240"/>
        <v>0</v>
      </c>
      <c r="K275" s="26">
        <f t="shared" si="240"/>
        <v>0</v>
      </c>
      <c r="L275" s="26">
        <f t="shared" si="240"/>
        <v>0</v>
      </c>
      <c r="M275" s="26">
        <f t="shared" si="240"/>
        <v>0</v>
      </c>
      <c r="N275" s="26">
        <f t="shared" si="240"/>
        <v>0</v>
      </c>
      <c r="O275" s="26">
        <f t="shared" si="240"/>
        <v>0</v>
      </c>
      <c r="P275" s="26">
        <f t="shared" si="240"/>
        <v>0</v>
      </c>
      <c r="Q275" s="26">
        <f t="shared" si="240"/>
        <v>158580</v>
      </c>
      <c r="R275" s="23"/>
      <c r="S275" s="23"/>
      <c r="T275" s="23"/>
      <c r="U275" s="3"/>
      <c r="V275" s="3"/>
      <c r="W275" s="3"/>
      <c r="X275" s="3"/>
      <c r="Y275" s="3"/>
      <c r="Z275" s="3"/>
    </row>
    <row r="276" spans="1:26" ht="19.149999999999999" customHeight="1">
      <c r="A276" s="10"/>
      <c r="B276" s="53" t="s">
        <v>586</v>
      </c>
      <c r="C276" s="54" t="s">
        <v>56</v>
      </c>
      <c r="D276" s="54" t="s">
        <v>41</v>
      </c>
      <c r="E276" s="58" t="s">
        <v>537</v>
      </c>
      <c r="F276" s="28">
        <f t="shared" ref="F276:F281" si="241">G276+J276</f>
        <v>158580</v>
      </c>
      <c r="G276" s="28">
        <v>158580</v>
      </c>
      <c r="H276" s="28"/>
      <c r="I276" s="28"/>
      <c r="J276" s="28"/>
      <c r="K276" s="28">
        <f t="shared" ref="K276:K281" si="242">M276+P276</f>
        <v>0</v>
      </c>
      <c r="L276" s="28"/>
      <c r="M276" s="28"/>
      <c r="N276" s="28"/>
      <c r="O276" s="28"/>
      <c r="P276" s="28"/>
      <c r="Q276" s="29">
        <f t="shared" ref="Q276:Q281" si="243">F276+K276</f>
        <v>158580</v>
      </c>
      <c r="R276" s="23"/>
      <c r="S276" s="23"/>
      <c r="T276" s="23"/>
      <c r="U276" s="3"/>
      <c r="V276" s="3"/>
      <c r="W276" s="3"/>
      <c r="X276" s="3"/>
      <c r="Y276" s="3"/>
      <c r="Z276" s="3"/>
    </row>
    <row r="277" spans="1:26" ht="69.75" hidden="1" customHeight="1">
      <c r="A277" s="3"/>
      <c r="B277" s="41" t="s">
        <v>587</v>
      </c>
      <c r="C277" s="41" t="s">
        <v>303</v>
      </c>
      <c r="D277" s="21" t="s">
        <v>79</v>
      </c>
      <c r="E277" s="47" t="s">
        <v>588</v>
      </c>
      <c r="F277" s="112">
        <f t="shared" si="241"/>
        <v>0</v>
      </c>
      <c r="G277" s="27"/>
      <c r="H277" s="27"/>
      <c r="I277" s="27"/>
      <c r="J277" s="27"/>
      <c r="K277" s="26">
        <f t="shared" si="242"/>
        <v>0</v>
      </c>
      <c r="L277" s="27"/>
      <c r="M277" s="27"/>
      <c r="N277" s="27"/>
      <c r="O277" s="27"/>
      <c r="P277" s="27"/>
      <c r="Q277" s="25">
        <f t="shared" si="243"/>
        <v>0</v>
      </c>
      <c r="R277" s="23"/>
      <c r="S277" s="23"/>
      <c r="T277" s="23"/>
      <c r="U277" s="3"/>
      <c r="V277" s="3"/>
      <c r="W277" s="3"/>
      <c r="X277" s="3"/>
      <c r="Y277" s="3"/>
      <c r="Z277" s="3"/>
    </row>
    <row r="278" spans="1:26" ht="24.75" hidden="1" customHeight="1">
      <c r="A278" s="3"/>
      <c r="B278" s="41" t="s">
        <v>587</v>
      </c>
      <c r="C278" s="41" t="s">
        <v>303</v>
      </c>
      <c r="D278" s="21" t="s">
        <v>79</v>
      </c>
      <c r="E278" s="47" t="s">
        <v>589</v>
      </c>
      <c r="F278" s="112">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42.75" hidden="1" customHeight="1">
      <c r="A279" s="3"/>
      <c r="B279" s="41" t="s">
        <v>587</v>
      </c>
      <c r="C279" s="41" t="s">
        <v>303</v>
      </c>
      <c r="D279" s="41" t="s">
        <v>79</v>
      </c>
      <c r="E279" s="84" t="s">
        <v>590</v>
      </c>
      <c r="F279" s="112">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74.95" hidden="1" customHeight="1">
      <c r="A280" s="3"/>
      <c r="B280" s="41" t="s">
        <v>587</v>
      </c>
      <c r="C280" s="41" t="s">
        <v>303</v>
      </c>
      <c r="D280" s="41" t="s">
        <v>79</v>
      </c>
      <c r="E280" s="84" t="s">
        <v>591</v>
      </c>
      <c r="F280" s="112">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122.25" hidden="1" customHeight="1">
      <c r="A281" s="3"/>
      <c r="B281" s="41" t="s">
        <v>587</v>
      </c>
      <c r="C281" s="41" t="s">
        <v>303</v>
      </c>
      <c r="D281" s="41" t="s">
        <v>79</v>
      </c>
      <c r="E281" s="84" t="s">
        <v>592</v>
      </c>
      <c r="F281" s="112">
        <f t="shared" si="241"/>
        <v>0</v>
      </c>
      <c r="G281" s="27"/>
      <c r="H281" s="27"/>
      <c r="I281" s="27"/>
      <c r="J281" s="27"/>
      <c r="K281" s="26">
        <f t="shared" si="242"/>
        <v>0</v>
      </c>
      <c r="L281" s="27"/>
      <c r="M281" s="27"/>
      <c r="N281" s="27"/>
      <c r="O281" s="27"/>
      <c r="P281" s="27"/>
      <c r="Q281" s="26">
        <f t="shared" si="243"/>
        <v>0</v>
      </c>
      <c r="R281" s="23"/>
      <c r="S281" s="23"/>
      <c r="T281" s="23"/>
      <c r="U281" s="3"/>
      <c r="V281" s="3"/>
      <c r="W281" s="3"/>
      <c r="X281" s="3"/>
      <c r="Y281" s="3"/>
      <c r="Z281" s="3"/>
    </row>
    <row r="282" spans="1:26" ht="69.400000000000006" customHeight="1">
      <c r="A282" s="10"/>
      <c r="B282" s="15" t="s">
        <v>593</v>
      </c>
      <c r="C282" s="15"/>
      <c r="D282" s="15"/>
      <c r="E282" s="43" t="s">
        <v>594</v>
      </c>
      <c r="F282" s="25">
        <f t="shared" ref="F282:Q282" si="244">F283</f>
        <v>2124000</v>
      </c>
      <c r="G282" s="25">
        <f t="shared" si="244"/>
        <v>2124000</v>
      </c>
      <c r="H282" s="25">
        <f t="shared" si="244"/>
        <v>1696000</v>
      </c>
      <c r="I282" s="25">
        <f t="shared" si="244"/>
        <v>0</v>
      </c>
      <c r="J282" s="25">
        <f t="shared" si="244"/>
        <v>0</v>
      </c>
      <c r="K282" s="25">
        <f t="shared" si="244"/>
        <v>0</v>
      </c>
      <c r="L282" s="25">
        <f t="shared" si="244"/>
        <v>0</v>
      </c>
      <c r="M282" s="25">
        <f t="shared" si="244"/>
        <v>0</v>
      </c>
      <c r="N282" s="25">
        <f t="shared" si="244"/>
        <v>0</v>
      </c>
      <c r="O282" s="25">
        <f t="shared" si="244"/>
        <v>0</v>
      </c>
      <c r="P282" s="25">
        <f t="shared" si="244"/>
        <v>0</v>
      </c>
      <c r="Q282" s="25">
        <f t="shared" si="244"/>
        <v>2124000</v>
      </c>
      <c r="R282" s="23"/>
      <c r="S282" s="23"/>
      <c r="T282" s="23"/>
      <c r="U282" s="3"/>
      <c r="V282" s="3"/>
      <c r="W282" s="3"/>
      <c r="X282" s="3"/>
      <c r="Y282" s="3"/>
      <c r="Z282" s="3"/>
    </row>
    <row r="283" spans="1:26" ht="66.8" customHeight="1">
      <c r="A283" s="10"/>
      <c r="B283" s="15" t="s">
        <v>595</v>
      </c>
      <c r="C283" s="15"/>
      <c r="D283" s="15"/>
      <c r="E283" s="43" t="s">
        <v>594</v>
      </c>
      <c r="F283" s="25">
        <f t="shared" ref="F283:Q283" si="245">F284</f>
        <v>2124000</v>
      </c>
      <c r="G283" s="25">
        <f t="shared" si="245"/>
        <v>2124000</v>
      </c>
      <c r="H283" s="25">
        <f t="shared" si="245"/>
        <v>1696000</v>
      </c>
      <c r="I283" s="25">
        <f t="shared" si="245"/>
        <v>0</v>
      </c>
      <c r="J283" s="25">
        <f t="shared" si="245"/>
        <v>0</v>
      </c>
      <c r="K283" s="25">
        <f t="shared" si="245"/>
        <v>0</v>
      </c>
      <c r="L283" s="25">
        <f t="shared" si="245"/>
        <v>0</v>
      </c>
      <c r="M283" s="25">
        <f t="shared" si="245"/>
        <v>0</v>
      </c>
      <c r="N283" s="25">
        <f t="shared" si="245"/>
        <v>0</v>
      </c>
      <c r="O283" s="25">
        <f t="shared" si="245"/>
        <v>0</v>
      </c>
      <c r="P283" s="25">
        <f t="shared" si="245"/>
        <v>0</v>
      </c>
      <c r="Q283" s="25">
        <f t="shared" si="245"/>
        <v>2124000</v>
      </c>
      <c r="R283" s="23"/>
      <c r="S283" s="23"/>
      <c r="T283" s="23"/>
      <c r="U283" s="3"/>
      <c r="V283" s="3"/>
      <c r="W283" s="3"/>
      <c r="X283" s="3"/>
      <c r="Y283" s="3"/>
      <c r="Z283" s="3"/>
    </row>
    <row r="284" spans="1:26" ht="23.25" customHeight="1">
      <c r="A284" s="10"/>
      <c r="B284" s="15" t="s">
        <v>596</v>
      </c>
      <c r="C284" s="15" t="s">
        <v>20</v>
      </c>
      <c r="D284" s="15"/>
      <c r="E284" s="43" t="s">
        <v>21</v>
      </c>
      <c r="F284" s="25">
        <f t="shared" ref="F284:P284" si="246">F285</f>
        <v>2124000</v>
      </c>
      <c r="G284" s="25">
        <f t="shared" si="246"/>
        <v>2124000</v>
      </c>
      <c r="H284" s="25">
        <f t="shared" si="246"/>
        <v>1696000</v>
      </c>
      <c r="I284" s="25">
        <f t="shared" si="246"/>
        <v>0</v>
      </c>
      <c r="J284" s="25">
        <f t="shared" si="246"/>
        <v>0</v>
      </c>
      <c r="K284" s="25">
        <f t="shared" si="246"/>
        <v>0</v>
      </c>
      <c r="L284" s="25">
        <f t="shared" si="246"/>
        <v>0</v>
      </c>
      <c r="M284" s="25">
        <f t="shared" si="246"/>
        <v>0</v>
      </c>
      <c r="N284" s="25">
        <f t="shared" si="246"/>
        <v>0</v>
      </c>
      <c r="O284" s="25">
        <f t="shared" si="246"/>
        <v>0</v>
      </c>
      <c r="P284" s="25">
        <f t="shared" si="246"/>
        <v>0</v>
      </c>
      <c r="Q284" s="25">
        <f t="shared" ref="Q284:Q286" si="247">F284+K284</f>
        <v>2124000</v>
      </c>
      <c r="R284" s="23"/>
      <c r="S284" s="23"/>
      <c r="T284" s="23"/>
      <c r="U284" s="3"/>
      <c r="V284" s="3"/>
      <c r="W284" s="3"/>
      <c r="X284" s="3"/>
      <c r="Y284" s="3"/>
      <c r="Z284" s="3"/>
    </row>
    <row r="285" spans="1:26" ht="34.549999999999997" customHeight="1">
      <c r="A285" s="10"/>
      <c r="B285" s="41" t="s">
        <v>597</v>
      </c>
      <c r="C285" s="41" t="s">
        <v>23</v>
      </c>
      <c r="D285" s="41" t="s">
        <v>24</v>
      </c>
      <c r="E285" s="44" t="s">
        <v>25</v>
      </c>
      <c r="F285" s="26">
        <f>G285+J285</f>
        <v>2124000</v>
      </c>
      <c r="G285" s="26">
        <f>2094000+30000</f>
        <v>2124000</v>
      </c>
      <c r="H285" s="26">
        <v>1696000</v>
      </c>
      <c r="I285" s="25"/>
      <c r="J285" s="25"/>
      <c r="K285" s="26">
        <f>M285+P285</f>
        <v>0</v>
      </c>
      <c r="L285" s="26"/>
      <c r="M285" s="26"/>
      <c r="N285" s="26"/>
      <c r="O285" s="26"/>
      <c r="P285" s="26"/>
      <c r="Q285" s="25">
        <f t="shared" si="247"/>
        <v>2124000</v>
      </c>
      <c r="R285" s="23"/>
      <c r="S285" s="23"/>
      <c r="T285" s="23"/>
      <c r="U285" s="3"/>
      <c r="V285" s="3"/>
      <c r="W285" s="3"/>
      <c r="X285" s="3"/>
      <c r="Y285" s="3"/>
      <c r="Z285" s="3"/>
    </row>
    <row r="286" spans="1:26" ht="52.4" customHeight="1">
      <c r="A286" s="3"/>
      <c r="B286" s="15" t="s">
        <v>598</v>
      </c>
      <c r="C286" s="19"/>
      <c r="D286" s="20"/>
      <c r="E286" s="43" t="s">
        <v>599</v>
      </c>
      <c r="F286" s="25">
        <f t="shared" ref="F286:P286" si="248">F287</f>
        <v>16112300</v>
      </c>
      <c r="G286" s="25">
        <f t="shared" si="248"/>
        <v>16112300</v>
      </c>
      <c r="H286" s="25">
        <f t="shared" si="248"/>
        <v>7342000</v>
      </c>
      <c r="I286" s="25">
        <f t="shared" si="248"/>
        <v>0</v>
      </c>
      <c r="J286" s="25">
        <f t="shared" si="248"/>
        <v>0</v>
      </c>
      <c r="K286" s="25">
        <f t="shared" si="248"/>
        <v>0</v>
      </c>
      <c r="L286" s="25">
        <f t="shared" si="248"/>
        <v>0</v>
      </c>
      <c r="M286" s="25">
        <f t="shared" si="248"/>
        <v>0</v>
      </c>
      <c r="N286" s="25">
        <f t="shared" si="248"/>
        <v>0</v>
      </c>
      <c r="O286" s="25">
        <f t="shared" si="248"/>
        <v>0</v>
      </c>
      <c r="P286" s="25">
        <f t="shared" si="248"/>
        <v>0</v>
      </c>
      <c r="Q286" s="25">
        <f t="shared" si="247"/>
        <v>16112300</v>
      </c>
      <c r="R286" s="23"/>
      <c r="S286" s="23"/>
      <c r="T286" s="23"/>
      <c r="U286" s="3"/>
      <c r="V286" s="3"/>
      <c r="W286" s="3"/>
      <c r="X286" s="3"/>
      <c r="Y286" s="3"/>
      <c r="Z286" s="3"/>
    </row>
    <row r="287" spans="1:26" ht="49.95" customHeight="1">
      <c r="A287" s="3"/>
      <c r="B287" s="15" t="s">
        <v>600</v>
      </c>
      <c r="C287" s="19"/>
      <c r="D287" s="20"/>
      <c r="E287" s="43" t="s">
        <v>599</v>
      </c>
      <c r="F287" s="25">
        <f t="shared" ref="F287:Q287" si="249">F288+F290+F293</f>
        <v>16112300</v>
      </c>
      <c r="G287" s="25">
        <f t="shared" si="249"/>
        <v>16112300</v>
      </c>
      <c r="H287" s="25">
        <f t="shared" si="249"/>
        <v>7342000</v>
      </c>
      <c r="I287" s="25">
        <f t="shared" si="249"/>
        <v>0</v>
      </c>
      <c r="J287" s="25">
        <f t="shared" si="249"/>
        <v>0</v>
      </c>
      <c r="K287" s="25">
        <f t="shared" si="249"/>
        <v>0</v>
      </c>
      <c r="L287" s="25">
        <f t="shared" si="249"/>
        <v>0</v>
      </c>
      <c r="M287" s="25">
        <f t="shared" si="249"/>
        <v>0</v>
      </c>
      <c r="N287" s="25">
        <f t="shared" si="249"/>
        <v>0</v>
      </c>
      <c r="O287" s="25">
        <f t="shared" si="249"/>
        <v>0</v>
      </c>
      <c r="P287" s="25">
        <f t="shared" si="249"/>
        <v>0</v>
      </c>
      <c r="Q287" s="25">
        <f t="shared" si="249"/>
        <v>16112300</v>
      </c>
      <c r="R287" s="23"/>
      <c r="S287" s="23"/>
      <c r="T287" s="23"/>
      <c r="U287" s="3"/>
      <c r="V287" s="3"/>
      <c r="W287" s="3"/>
      <c r="X287" s="3"/>
      <c r="Y287" s="3"/>
      <c r="Z287" s="3"/>
    </row>
    <row r="288" spans="1:26" ht="25.55" customHeight="1">
      <c r="A288" s="3"/>
      <c r="B288" s="15" t="s">
        <v>601</v>
      </c>
      <c r="C288" s="15" t="s">
        <v>20</v>
      </c>
      <c r="D288" s="20"/>
      <c r="E288" s="43" t="s">
        <v>21</v>
      </c>
      <c r="F288" s="25">
        <f t="shared" ref="F288:P288" si="250">F289</f>
        <v>9012300</v>
      </c>
      <c r="G288" s="25">
        <f t="shared" si="250"/>
        <v>9012300</v>
      </c>
      <c r="H288" s="25">
        <f t="shared" si="250"/>
        <v>7342000</v>
      </c>
      <c r="I288" s="25">
        <f t="shared" si="250"/>
        <v>0</v>
      </c>
      <c r="J288" s="25">
        <f t="shared" si="250"/>
        <v>0</v>
      </c>
      <c r="K288" s="25">
        <f t="shared" si="250"/>
        <v>0</v>
      </c>
      <c r="L288" s="25">
        <f t="shared" si="250"/>
        <v>0</v>
      </c>
      <c r="M288" s="25">
        <f t="shared" si="250"/>
        <v>0</v>
      </c>
      <c r="N288" s="25">
        <f t="shared" si="250"/>
        <v>0</v>
      </c>
      <c r="O288" s="25">
        <f t="shared" si="250"/>
        <v>0</v>
      </c>
      <c r="P288" s="25">
        <f t="shared" si="250"/>
        <v>0</v>
      </c>
      <c r="Q288" s="25">
        <f t="shared" ref="Q288:Q292" si="251">F288+K288</f>
        <v>9012300</v>
      </c>
      <c r="R288" s="23"/>
      <c r="S288" s="23"/>
      <c r="T288" s="23"/>
      <c r="U288" s="3"/>
      <c r="V288" s="3"/>
      <c r="W288" s="3"/>
      <c r="X288" s="3"/>
      <c r="Y288" s="3"/>
      <c r="Z288" s="3"/>
    </row>
    <row r="289" spans="1:29" ht="31.95" customHeight="1">
      <c r="A289" s="3"/>
      <c r="B289" s="41" t="s">
        <v>602</v>
      </c>
      <c r="C289" s="41" t="s">
        <v>23</v>
      </c>
      <c r="D289" s="21" t="s">
        <v>24</v>
      </c>
      <c r="E289" s="44" t="s">
        <v>25</v>
      </c>
      <c r="F289" s="26">
        <f>G289+J289</f>
        <v>9012300</v>
      </c>
      <c r="G289" s="26">
        <v>9012300</v>
      </c>
      <c r="H289" s="26">
        <v>7342000</v>
      </c>
      <c r="I289" s="26"/>
      <c r="J289" s="26"/>
      <c r="K289" s="26">
        <f>M289+P289</f>
        <v>0</v>
      </c>
      <c r="L289" s="26"/>
      <c r="M289" s="26"/>
      <c r="N289" s="26"/>
      <c r="O289" s="26"/>
      <c r="P289" s="26"/>
      <c r="Q289" s="25">
        <f t="shared" si="251"/>
        <v>9012300</v>
      </c>
      <c r="R289" s="23"/>
      <c r="S289" s="23"/>
      <c r="T289" s="23"/>
      <c r="U289" s="3"/>
      <c r="V289" s="3"/>
      <c r="W289" s="3"/>
      <c r="X289" s="3"/>
      <c r="Y289" s="3"/>
      <c r="Z289" s="3"/>
    </row>
    <row r="290" spans="1:29" s="89" customFormat="1" ht="24.05" customHeight="1">
      <c r="A290" s="23"/>
      <c r="B290" s="15" t="s">
        <v>603</v>
      </c>
      <c r="C290" s="15" t="s">
        <v>162</v>
      </c>
      <c r="D290" s="15"/>
      <c r="E290" s="43" t="s">
        <v>59</v>
      </c>
      <c r="F290" s="25">
        <f t="shared" ref="F290:G290" si="252">F291</f>
        <v>7000000</v>
      </c>
      <c r="G290" s="25">
        <f t="shared" si="252"/>
        <v>7000000</v>
      </c>
      <c r="H290" s="25"/>
      <c r="I290" s="25"/>
      <c r="J290" s="25"/>
      <c r="K290" s="25">
        <f>K291</f>
        <v>0</v>
      </c>
      <c r="L290" s="25"/>
      <c r="M290" s="25"/>
      <c r="N290" s="25"/>
      <c r="O290" s="25"/>
      <c r="P290" s="25"/>
      <c r="Q290" s="25">
        <f t="shared" si="251"/>
        <v>7000000</v>
      </c>
      <c r="R290" s="23"/>
      <c r="S290" s="23"/>
      <c r="T290" s="23"/>
      <c r="U290" s="23"/>
      <c r="V290" s="23"/>
      <c r="W290" s="23"/>
      <c r="X290" s="23"/>
      <c r="Y290" s="23"/>
      <c r="Z290" s="23"/>
    </row>
    <row r="291" spans="1:29" s="89" customFormat="1" ht="20.95" customHeight="1">
      <c r="A291" s="23"/>
      <c r="B291" s="15" t="s">
        <v>604</v>
      </c>
      <c r="C291" s="15" t="s">
        <v>605</v>
      </c>
      <c r="D291" s="15"/>
      <c r="E291" s="43" t="s">
        <v>606</v>
      </c>
      <c r="F291" s="25">
        <f t="shared" ref="F291:F292" si="253">G291+J291</f>
        <v>7000000</v>
      </c>
      <c r="G291" s="25">
        <f>G292</f>
        <v>7000000</v>
      </c>
      <c r="H291" s="34"/>
      <c r="I291" s="34"/>
      <c r="J291" s="34"/>
      <c r="K291" s="25">
        <f t="shared" ref="K291:K292" si="254">M291+P291</f>
        <v>0</v>
      </c>
      <c r="L291" s="34"/>
      <c r="M291" s="34"/>
      <c r="N291" s="34"/>
      <c r="O291" s="34"/>
      <c r="P291" s="34"/>
      <c r="Q291" s="25">
        <f t="shared" si="251"/>
        <v>7000000</v>
      </c>
      <c r="R291" s="23"/>
      <c r="S291" s="23"/>
      <c r="T291" s="23"/>
      <c r="U291" s="23"/>
      <c r="V291" s="23"/>
      <c r="W291" s="23"/>
      <c r="X291" s="23"/>
      <c r="Y291" s="23"/>
      <c r="Z291" s="23"/>
    </row>
    <row r="292" spans="1:29" s="89" customFormat="1" ht="23.25" customHeight="1">
      <c r="A292" s="23"/>
      <c r="B292" s="41" t="s">
        <v>607</v>
      </c>
      <c r="C292" s="41" t="s">
        <v>608</v>
      </c>
      <c r="D292" s="41" t="s">
        <v>609</v>
      </c>
      <c r="E292" s="84" t="s">
        <v>610</v>
      </c>
      <c r="F292" s="26">
        <f t="shared" si="253"/>
        <v>7000000</v>
      </c>
      <c r="G292" s="27">
        <f>2600000+3400000+1000000</f>
        <v>7000000</v>
      </c>
      <c r="H292" s="27"/>
      <c r="I292" s="27"/>
      <c r="J292" s="27"/>
      <c r="K292" s="25">
        <f t="shared" si="254"/>
        <v>0</v>
      </c>
      <c r="L292" s="27"/>
      <c r="M292" s="27"/>
      <c r="N292" s="27"/>
      <c r="O292" s="27"/>
      <c r="P292" s="27"/>
      <c r="Q292" s="25">
        <f t="shared" si="251"/>
        <v>7000000</v>
      </c>
      <c r="R292" s="23"/>
      <c r="S292" s="23"/>
      <c r="T292" s="23"/>
      <c r="U292" s="23"/>
      <c r="V292" s="23"/>
      <c r="W292" s="23"/>
      <c r="X292" s="23"/>
      <c r="Y292" s="23"/>
      <c r="Z292" s="23"/>
    </row>
    <row r="293" spans="1:29" s="89" customFormat="1" ht="19.149999999999999" customHeight="1">
      <c r="A293" s="23"/>
      <c r="B293" s="15" t="s">
        <v>611</v>
      </c>
      <c r="C293" s="15" t="s">
        <v>75</v>
      </c>
      <c r="D293" s="15"/>
      <c r="E293" s="85" t="s">
        <v>76</v>
      </c>
      <c r="F293" s="33">
        <f t="shared" ref="F293:Q293" si="255">F294+F297</f>
        <v>100000</v>
      </c>
      <c r="G293" s="33">
        <f t="shared" si="255"/>
        <v>100000</v>
      </c>
      <c r="H293" s="33">
        <f t="shared" si="255"/>
        <v>0</v>
      </c>
      <c r="I293" s="33">
        <f t="shared" si="255"/>
        <v>0</v>
      </c>
      <c r="J293" s="33">
        <f t="shared" si="255"/>
        <v>0</v>
      </c>
      <c r="K293" s="33">
        <f t="shared" si="255"/>
        <v>0</v>
      </c>
      <c r="L293" s="33">
        <f t="shared" si="255"/>
        <v>0</v>
      </c>
      <c r="M293" s="33">
        <f t="shared" si="255"/>
        <v>0</v>
      </c>
      <c r="N293" s="33">
        <f t="shared" si="255"/>
        <v>0</v>
      </c>
      <c r="O293" s="33">
        <f t="shared" si="255"/>
        <v>0</v>
      </c>
      <c r="P293" s="33">
        <f t="shared" si="255"/>
        <v>0</v>
      </c>
      <c r="Q293" s="33">
        <f t="shared" si="255"/>
        <v>100000</v>
      </c>
      <c r="R293" s="23"/>
      <c r="S293" s="23"/>
      <c r="T293" s="23"/>
      <c r="U293" s="23"/>
      <c r="V293" s="23"/>
      <c r="W293" s="23"/>
      <c r="X293" s="23"/>
      <c r="Y293" s="23"/>
      <c r="Z293" s="23"/>
    </row>
    <row r="294" spans="1:29" s="89" customFormat="1" ht="17.7" hidden="1">
      <c r="A294" s="23"/>
      <c r="B294" s="15" t="s">
        <v>612</v>
      </c>
      <c r="C294" s="15" t="s">
        <v>613</v>
      </c>
      <c r="D294" s="15"/>
      <c r="E294" s="52" t="s">
        <v>614</v>
      </c>
      <c r="F294" s="25">
        <f>G294+J294</f>
        <v>0</v>
      </c>
      <c r="G294" s="34">
        <f>G295+G296</f>
        <v>0</v>
      </c>
      <c r="H294" s="34">
        <f t="shared" ref="H294:J294" si="256">H295+H296</f>
        <v>0</v>
      </c>
      <c r="I294" s="34">
        <f t="shared" si="256"/>
        <v>0</v>
      </c>
      <c r="J294" s="34">
        <f t="shared" si="256"/>
        <v>0</v>
      </c>
      <c r="K294" s="34">
        <f>K295+K296</f>
        <v>0</v>
      </c>
      <c r="L294" s="34">
        <f>L295+L296</f>
        <v>0</v>
      </c>
      <c r="M294" s="34">
        <f t="shared" ref="M294:P294" si="257">M295+M296</f>
        <v>0</v>
      </c>
      <c r="N294" s="34">
        <f t="shared" si="257"/>
        <v>0</v>
      </c>
      <c r="O294" s="34">
        <f t="shared" si="257"/>
        <v>0</v>
      </c>
      <c r="P294" s="34">
        <f t="shared" si="257"/>
        <v>0</v>
      </c>
      <c r="Q294" s="34">
        <f>Q295+Q296</f>
        <v>0</v>
      </c>
      <c r="R294" s="23"/>
      <c r="S294" s="23"/>
      <c r="T294" s="23"/>
      <c r="U294" s="23"/>
      <c r="V294" s="23"/>
      <c r="W294" s="23"/>
      <c r="X294" s="23"/>
      <c r="Y294" s="23"/>
      <c r="Z294" s="23"/>
    </row>
    <row r="295" spans="1:29" s="89" customFormat="1" ht="165.8" hidden="1" customHeight="1">
      <c r="A295" s="23"/>
      <c r="B295" s="41" t="s">
        <v>615</v>
      </c>
      <c r="C295" s="41" t="s">
        <v>616</v>
      </c>
      <c r="D295" s="91" t="s">
        <v>79</v>
      </c>
      <c r="E295" s="92" t="s">
        <v>618</v>
      </c>
      <c r="F295" s="26">
        <f t="shared" ref="F295:F296" si="258">G295+J295</f>
        <v>0</v>
      </c>
      <c r="G295" s="27"/>
      <c r="H295" s="27"/>
      <c r="I295" s="27"/>
      <c r="J295" s="27"/>
      <c r="K295" s="26">
        <f>M295+P295</f>
        <v>0</v>
      </c>
      <c r="L295" s="27"/>
      <c r="M295" s="27"/>
      <c r="N295" s="27"/>
      <c r="O295" s="27"/>
      <c r="P295" s="27"/>
      <c r="Q295" s="25">
        <f>F295+K295</f>
        <v>0</v>
      </c>
      <c r="R295" s="36"/>
      <c r="S295" s="36"/>
      <c r="T295" s="36"/>
      <c r="U295" s="36"/>
      <c r="V295" s="36"/>
      <c r="W295" s="36"/>
      <c r="X295" s="36"/>
      <c r="Y295" s="36"/>
      <c r="Z295" s="36"/>
      <c r="AA295" s="36"/>
      <c r="AB295" s="36"/>
      <c r="AC295" s="36"/>
    </row>
    <row r="296" spans="1:29" s="89" customFormat="1" ht="94.95" hidden="1" customHeight="1">
      <c r="A296" s="23"/>
      <c r="B296" s="41" t="s">
        <v>615</v>
      </c>
      <c r="C296" s="60" t="s">
        <v>616</v>
      </c>
      <c r="D296" s="118" t="s">
        <v>79</v>
      </c>
      <c r="E296" s="119" t="s">
        <v>639</v>
      </c>
      <c r="F296" s="26">
        <f t="shared" si="258"/>
        <v>0</v>
      </c>
      <c r="G296" s="111"/>
      <c r="H296" s="111"/>
      <c r="I296" s="111"/>
      <c r="J296" s="111"/>
      <c r="K296" s="26">
        <f>M296+P296</f>
        <v>0</v>
      </c>
      <c r="L296" s="111"/>
      <c r="M296" s="111"/>
      <c r="N296" s="111"/>
      <c r="O296" s="111"/>
      <c r="P296" s="111"/>
      <c r="Q296" s="25">
        <f>F296+K296</f>
        <v>0</v>
      </c>
      <c r="R296" s="36"/>
      <c r="S296" s="36"/>
      <c r="T296" s="36"/>
      <c r="U296" s="36"/>
      <c r="V296" s="36"/>
      <c r="W296" s="36"/>
      <c r="X296" s="36"/>
      <c r="Y296" s="36"/>
      <c r="Z296" s="36"/>
      <c r="AA296" s="36"/>
      <c r="AB296" s="36"/>
      <c r="AC296" s="36"/>
    </row>
    <row r="297" spans="1:29" s="89" customFormat="1" ht="56.3" customHeight="1">
      <c r="A297" s="23"/>
      <c r="B297" s="66" t="s">
        <v>666</v>
      </c>
      <c r="C297" s="15">
        <v>9700</v>
      </c>
      <c r="D297" s="122"/>
      <c r="E297" s="123" t="s">
        <v>667</v>
      </c>
      <c r="F297" s="117">
        <f>F298+F299</f>
        <v>100000</v>
      </c>
      <c r="G297" s="31">
        <f t="shared" ref="G297:Q297" si="259">G298+G299</f>
        <v>100000</v>
      </c>
      <c r="H297" s="31">
        <f t="shared" si="259"/>
        <v>0</v>
      </c>
      <c r="I297" s="31">
        <f t="shared" si="259"/>
        <v>0</v>
      </c>
      <c r="J297" s="31">
        <f t="shared" si="259"/>
        <v>0</v>
      </c>
      <c r="K297" s="31">
        <f t="shared" si="259"/>
        <v>0</v>
      </c>
      <c r="L297" s="31">
        <f t="shared" si="259"/>
        <v>0</v>
      </c>
      <c r="M297" s="31">
        <f t="shared" si="259"/>
        <v>0</v>
      </c>
      <c r="N297" s="31">
        <f t="shared" si="259"/>
        <v>0</v>
      </c>
      <c r="O297" s="31">
        <f t="shared" si="259"/>
        <v>0</v>
      </c>
      <c r="P297" s="31">
        <f t="shared" si="259"/>
        <v>0</v>
      </c>
      <c r="Q297" s="31">
        <f t="shared" si="259"/>
        <v>100000</v>
      </c>
      <c r="R297" s="36"/>
      <c r="S297" s="36"/>
      <c r="T297" s="36"/>
      <c r="U297" s="36"/>
      <c r="V297" s="36"/>
      <c r="W297" s="36"/>
      <c r="X297" s="36"/>
      <c r="Y297" s="36"/>
      <c r="Z297" s="36"/>
      <c r="AA297" s="36"/>
      <c r="AB297" s="36"/>
      <c r="AC297" s="36"/>
    </row>
    <row r="298" spans="1:29" s="89" customFormat="1" ht="69.75" hidden="1" customHeight="1">
      <c r="A298" s="116"/>
      <c r="B298" s="41" t="s">
        <v>587</v>
      </c>
      <c r="C298" s="41" t="s">
        <v>303</v>
      </c>
      <c r="D298" s="40" t="s">
        <v>79</v>
      </c>
      <c r="E298" s="120" t="s">
        <v>669</v>
      </c>
      <c r="F298" s="26">
        <f>G298+J298</f>
        <v>0</v>
      </c>
      <c r="G298" s="27"/>
      <c r="H298" s="27"/>
      <c r="I298" s="27"/>
      <c r="J298" s="27"/>
      <c r="K298" s="26">
        <f>M298+P298</f>
        <v>0</v>
      </c>
      <c r="L298" s="27"/>
      <c r="M298" s="27"/>
      <c r="N298" s="27"/>
      <c r="O298" s="27"/>
      <c r="P298" s="27"/>
      <c r="Q298" s="31">
        <f>F298+K298</f>
        <v>0</v>
      </c>
      <c r="R298" s="36"/>
      <c r="S298" s="36"/>
      <c r="T298" s="36"/>
      <c r="U298" s="36"/>
      <c r="V298" s="36"/>
      <c r="W298" s="36"/>
      <c r="X298" s="36"/>
      <c r="Y298" s="36"/>
      <c r="Z298" s="36"/>
      <c r="AA298" s="36"/>
      <c r="AB298" s="36"/>
      <c r="AC298" s="36"/>
    </row>
    <row r="299" spans="1:29" s="89" customFormat="1" ht="111.8" customHeight="1">
      <c r="A299" s="116"/>
      <c r="B299" s="41" t="s">
        <v>587</v>
      </c>
      <c r="C299" s="41" t="s">
        <v>303</v>
      </c>
      <c r="D299" s="41" t="s">
        <v>79</v>
      </c>
      <c r="E299" s="47" t="s">
        <v>670</v>
      </c>
      <c r="F299" s="26">
        <f>G299+I299</f>
        <v>100000</v>
      </c>
      <c r="G299" s="27">
        <v>100000</v>
      </c>
      <c r="H299" s="27"/>
      <c r="I299" s="27"/>
      <c r="J299" s="27"/>
      <c r="K299" s="26">
        <f>M299+P299</f>
        <v>0</v>
      </c>
      <c r="L299" s="27"/>
      <c r="M299" s="27"/>
      <c r="N299" s="27"/>
      <c r="O299" s="27"/>
      <c r="P299" s="126"/>
      <c r="Q299" s="132">
        <f>F299+K299</f>
        <v>100000</v>
      </c>
      <c r="R299" s="124"/>
      <c r="S299" s="134" t="e">
        <f>Q300-#REF!</f>
        <v>#REF!</v>
      </c>
      <c r="T299" s="135" t="e">
        <f>F300-#REF!-#REF!</f>
        <v>#REF!</v>
      </c>
      <c r="U299" s="135" t="e">
        <f>K300-#REF!</f>
        <v>#REF!</v>
      </c>
      <c r="V299" s="36"/>
      <c r="W299" s="36"/>
      <c r="X299" s="36"/>
      <c r="Y299" s="36"/>
      <c r="Z299" s="36"/>
      <c r="AA299" s="36"/>
      <c r="AB299" s="36"/>
      <c r="AC299" s="36"/>
    </row>
    <row r="300" spans="1:29" ht="33.049999999999997" customHeight="1">
      <c r="A300" s="11"/>
      <c r="B300" s="86"/>
      <c r="C300" s="18"/>
      <c r="D300" s="18"/>
      <c r="E300" s="87" t="s">
        <v>617</v>
      </c>
      <c r="F300" s="35">
        <f t="shared" ref="F300:Q300" si="260">F14+F36+F70+F89+F125+F135+F156+F179+F245+F261+F269+F286+F282</f>
        <v>927389747</v>
      </c>
      <c r="G300" s="35">
        <f t="shared" si="260"/>
        <v>708231394.45000005</v>
      </c>
      <c r="H300" s="35">
        <f t="shared" si="260"/>
        <v>362420726</v>
      </c>
      <c r="I300" s="35">
        <f t="shared" si="260"/>
        <v>88886997.450000003</v>
      </c>
      <c r="J300" s="35">
        <f t="shared" si="260"/>
        <v>219158352.55000001</v>
      </c>
      <c r="K300" s="35">
        <f t="shared" si="260"/>
        <v>39458050</v>
      </c>
      <c r="L300" s="35">
        <f t="shared" si="260"/>
        <v>37488100</v>
      </c>
      <c r="M300" s="35">
        <f t="shared" si="260"/>
        <v>1969950</v>
      </c>
      <c r="N300" s="35">
        <f t="shared" si="260"/>
        <v>574800</v>
      </c>
      <c r="O300" s="35">
        <f t="shared" si="260"/>
        <v>0</v>
      </c>
      <c r="P300" s="127">
        <f t="shared" si="260"/>
        <v>37488100</v>
      </c>
      <c r="Q300" s="133">
        <f t="shared" si="260"/>
        <v>966847797</v>
      </c>
      <c r="R300" s="125"/>
      <c r="S300" s="124"/>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4"/>
      <c r="R301" s="124"/>
      <c r="S301" s="124"/>
      <c r="T301" s="36"/>
      <c r="U301" s="2"/>
      <c r="V301" s="2"/>
      <c r="W301" s="2"/>
      <c r="X301" s="2"/>
      <c r="Y301" s="2"/>
      <c r="Z301" s="2"/>
      <c r="AA301" s="2"/>
      <c r="AB301" s="2"/>
      <c r="AC301" s="2"/>
    </row>
    <row r="302" spans="1:29" ht="25.55" customHeight="1">
      <c r="A302" s="2"/>
      <c r="B302" s="37" t="s">
        <v>628</v>
      </c>
      <c r="C302" s="36"/>
      <c r="D302" s="36"/>
      <c r="F302" s="36"/>
      <c r="G302" s="36"/>
      <c r="H302" s="36"/>
      <c r="I302" s="36"/>
      <c r="K302" s="37" t="s">
        <v>627</v>
      </c>
      <c r="L302" s="125"/>
      <c r="N302" s="36"/>
      <c r="O302" s="36"/>
      <c r="P302" s="36"/>
      <c r="Q302" s="124"/>
      <c r="R302" s="124"/>
      <c r="S302" s="124"/>
      <c r="T302" s="36"/>
      <c r="U302" s="2"/>
      <c r="V302" s="2"/>
      <c r="W302" s="2"/>
      <c r="X302" s="2"/>
      <c r="Y302" s="2"/>
      <c r="Z302" s="2"/>
      <c r="AA302" s="2"/>
      <c r="AB302" s="2"/>
      <c r="AC302" s="2"/>
    </row>
    <row r="303" spans="1:29" ht="15.75" customHeight="1">
      <c r="A303" s="2"/>
      <c r="B303" s="36"/>
      <c r="C303" s="36"/>
      <c r="D303" s="36"/>
      <c r="E303" s="36"/>
      <c r="F303" s="36"/>
      <c r="G303" s="36"/>
      <c r="H303" s="36"/>
      <c r="I303" s="36"/>
      <c r="J303" s="36"/>
      <c r="K303" s="36"/>
      <c r="L303" s="36"/>
      <c r="M303" s="36"/>
      <c r="N303" s="36"/>
      <c r="O303" s="36"/>
      <c r="P303" s="36"/>
      <c r="Q303" s="124"/>
      <c r="R303" s="124"/>
      <c r="S303" s="124"/>
      <c r="T303" s="36"/>
      <c r="U303" s="2"/>
      <c r="V303" s="2"/>
      <c r="W303" s="2"/>
      <c r="X303" s="2"/>
      <c r="Y303" s="2"/>
      <c r="Z303" s="2"/>
      <c r="AA303" s="2"/>
      <c r="AB303" s="2"/>
      <c r="AC303" s="2"/>
    </row>
    <row r="304" spans="1:29" ht="12.8"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8"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8"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8"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8"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8"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8"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8"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8"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8"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8"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8"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8"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8"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8"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8"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8"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8"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8"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8"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8"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8"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8"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8"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8"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8"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8"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8"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8"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8"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8"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8"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8"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8"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8"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8"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8"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8"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8"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8"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8"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8"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8"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8"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8"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8"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8"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8"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8"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8"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8"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8"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8"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8"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8"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8"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8"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8"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8"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8"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8"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8"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8"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8"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8"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8"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8"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8"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8"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8"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8"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8"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8"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8"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8"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8"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8"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8"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8"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8"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8"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8"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8"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8"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8"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8"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8"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8"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8"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8"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8"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8"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8"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8"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8"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8"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8"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8"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8"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8"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8"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8"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8"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8"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8"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8"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8"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8"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8"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8"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8"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8"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8"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8"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8"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8"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8"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8"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8"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8"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8"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8"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8"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8"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8"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8"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8"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8"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8"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8"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8"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8"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8"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8"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8"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8"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8"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8"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8"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8"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8"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8"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8"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8"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8"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8"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8"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8"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8"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8"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8"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8"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8"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8"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8"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8"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8"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8"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8"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8"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8"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8"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8"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8"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8"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8"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8"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8"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8"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8"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8"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8"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8"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8"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8"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8"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8"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8"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8"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8"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8"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8"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8"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8"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8"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8"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8"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8"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8"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8"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8"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8"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8"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8"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8"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8"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8"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8"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8"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8"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8"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8"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8"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8"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8"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8"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8"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8"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8"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8"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8"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8"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8"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8"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8"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8"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8"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8"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8"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8"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8"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8"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8"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8"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8"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8"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8"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8"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8"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8"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8"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8"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8"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8"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8"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8"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8"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8"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8"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8"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8"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8"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8"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8"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8"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8"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8"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8"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8"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8"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8"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8"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8"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8"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8"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8"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8"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8"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8"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8"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8"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8"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8"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8"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8"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8"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8"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8"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8"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8"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8"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8"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8"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8"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8"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8"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8"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8"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8"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8"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8"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8"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8"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8"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8"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8"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8"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8"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8"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8"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8"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8"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8"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8"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8"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8"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8"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8"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8"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8"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8"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8"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8"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8"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8"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8"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8"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8"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8"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8"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8"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8"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8"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8"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8"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8"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8"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8"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8"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8"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8"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8"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8"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8"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8"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8"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8"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8"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8"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8"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8"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8"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8"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8"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8"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8"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8"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8"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8"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8"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8"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8"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8"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8"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8"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8"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8"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8"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8"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8"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8"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8"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8"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8"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8"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8"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8"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8"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8"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8"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8"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8"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8"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8"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8"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8"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8"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8"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8"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8"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8"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8"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8"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8"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8"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8"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8"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8"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8"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8"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8"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8"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8"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8"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8"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8"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8"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8"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8"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8"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8"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8"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8"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8"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8"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8"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8"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8"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8"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8"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8"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8"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8"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8"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8"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8"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8"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8"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8"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8"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8"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8"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8"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8"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8"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8"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8"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8"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8"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8"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8"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8"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8"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8"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8"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8"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8"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8"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8"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8"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8"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8"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8"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8"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8"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8"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8"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8"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8"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8"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8"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8"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8"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8"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8"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8"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8"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8"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8"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8"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8"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8"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8"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8"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8"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8"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8"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8"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8"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8"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8"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8"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8"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8"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8"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8"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8"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8"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8"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8"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8"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8"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8"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8"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8"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8"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8"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8"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8"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8"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8"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8"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8"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8"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8"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8"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8"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8"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8"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8"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8"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8"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8"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8"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8"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8"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8"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8"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8"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8"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8"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8"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8"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8"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8"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8"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8"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8"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8"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8"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8"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8"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8"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8"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8"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8"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8"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8"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8"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8"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8"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8"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8"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8"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8"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8"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8"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8"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8"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8"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8"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8"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8"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8"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8"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8"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8"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8"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8"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8"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8"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8"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8"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8"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8"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8"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8"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8"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8"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8"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8"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8"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8"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8"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8"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8"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8"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8"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8"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8"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8"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8"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8"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8"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8"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8"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8"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8"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8"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8"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8"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8"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8"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8"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8"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8"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8"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8"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8"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8"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8"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8"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8"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8"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8"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8"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8"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8"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8"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8"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8"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8"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8"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8"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8"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8"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8"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8"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8"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8"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8"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8"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8"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8"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8"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8"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8"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8"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8"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8"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8"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8"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8"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8"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8"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8"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8"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8"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8"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8"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8"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8"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8"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8"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8"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8"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8"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8"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8"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8"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8"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8"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8"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8"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8"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8"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8"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8"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8"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8"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8"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8"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8"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8"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8"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8"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8"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8"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8"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8"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8"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8"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8"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8"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8"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8"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8"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8"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8"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8"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8"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8"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8"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8"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8"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8"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8"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8"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8"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8"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8"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8"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8"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8"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8"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8"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8"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8"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8"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8"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8"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8"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8"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8"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8"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8"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8"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8"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8"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8"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8"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8"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8"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8"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8"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8"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8"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8"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8"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8"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8"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8"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8"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8"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8"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8"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8"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8"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0" max="16383" man="1"/>
    <brk id="229" max="16383" man="1"/>
    <brk id="28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дод3 </vt:lpstr>
      <vt:lpstr>'дод3 '!Область_друку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2025-02-04T11:42:03Z</cp:lastPrinted>
  <dcterms:created xsi:type="dcterms:W3CDTF">2010-12-28T07:39:45Z</dcterms:created>
  <dcterms:modified xsi:type="dcterms:W3CDTF">2025-02-04T11:42:08Z</dcterms:modified>
</cp:coreProperties>
</file>